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45" windowWidth="15120" windowHeight="5970" activeTab="4"/>
  </bookViews>
  <sheets>
    <sheet name="2016 год прил. №1" sheetId="1" r:id="rId1"/>
    <sheet name="отчет за 2016 год прил.№2" sheetId="2" r:id="rId2"/>
    <sheet name="отчет за 2016 год прил № 3" sheetId="3" r:id="rId3"/>
    <sheet name="отчет за 2016 Прил. №4" sheetId="4" r:id="rId4"/>
    <sheet name="отчет за 2016 прил. № 5" sheetId="5" r:id="rId5"/>
  </sheets>
  <externalReferences>
    <externalReference r:id="rId8"/>
    <externalReference r:id="rId9"/>
    <externalReference r:id="rId10"/>
    <externalReference r:id="rId11"/>
  </externalReferences>
  <definedNames>
    <definedName name="List1" localSheetId="1">'отчет за 2016 год прил.№2'!#REF!</definedName>
    <definedName name="List1" localSheetId="4">'отчет за 2016 прил. № 5'!#REF!</definedName>
    <definedName name="List2" localSheetId="1">'отчет за 2016 год прил.№2'!#REF!</definedName>
    <definedName name="List2" localSheetId="4">'отчет за 2016 прил. № 5'!#REF!</definedName>
    <definedName name="List3" localSheetId="1">'отчет за 2016 год прил.№2'!#REF!</definedName>
    <definedName name="List3" localSheetId="4">'отчет за 2016 прил. № 5'!#REF!</definedName>
    <definedName name="OLE_LINK1_16">#REF!</definedName>
    <definedName name="Spr_MO" localSheetId="1">'отчет за 2016 год прил.№2'!#REF!</definedName>
    <definedName name="Spr_MO" localSheetId="4">'отчет за 2016 прил. № 5'!#REF!</definedName>
    <definedName name="Spr_MO" localSheetId="3">#REF!</definedName>
    <definedName name="Spr_MO">#REF!</definedName>
    <definedName name="Z_E1D00EA3_7EDD_11D7_A0DF_0050DA4520DA_.wvu.Cols" localSheetId="1" hidden="1">'отчет за 2016 год прил.№2'!#REF!</definedName>
    <definedName name="Z_E1D00EA3_7EDD_11D7_A0DF_0050DA4520DA_.wvu.Cols" localSheetId="4" hidden="1">'отчет за 2016 прил. № 5'!#REF!</definedName>
    <definedName name="Z_E1D00EA3_7EDD_11D7_A0DF_0050DA4520DA_.wvu.FilterData" localSheetId="1" hidden="1">'отчет за 2016 год прил.№2'!$B$10:$G$22</definedName>
    <definedName name="Z_E1D00EA3_7EDD_11D7_A0DF_0050DA4520DA_.wvu.FilterData" localSheetId="4" hidden="1">'отчет за 2016 прил. № 5'!#REF!</definedName>
    <definedName name="Z_E1D00EA3_7EDD_11D7_A0DF_0050DA4520DA_.wvu.PrintArea" localSheetId="1" hidden="1">'отчет за 2016 год прил.№2'!$B$5:$G$37</definedName>
    <definedName name="Z_E1D00EA3_7EDD_11D7_A0DF_0050DA4520DA_.wvu.PrintArea" localSheetId="4" hidden="1">'отчет за 2016 прил. № 5'!$A$6:$D$9</definedName>
    <definedName name="Z_E1D00EA3_7EDD_11D7_A0DF_0050DA4520DA_.wvu.PrintTitles" localSheetId="1" hidden="1">'отчет за 2016 год прил.№2'!$9:$10</definedName>
    <definedName name="Z_E1D00EA3_7EDD_11D7_A0DF_0050DA4520DA_.wvu.PrintTitles" localSheetId="4" hidden="1">'отчет за 2016 прил. № 5'!#REF!</definedName>
    <definedName name="Должность" localSheetId="1">'отчет за 2016 год прил.№2'!#REF!</definedName>
    <definedName name="Должность" localSheetId="4">'отчет за 2016 прил. № 5'!#REF!</definedName>
    <definedName name="Должность" localSheetId="3">'[1]Форма 2005'!#REF!</definedName>
    <definedName name="Должность">'[1]Форма 2005'!#REF!</definedName>
    <definedName name="_xlnm.Print_Titles" localSheetId="1">'отчет за 2016 год прил.№2'!$9:$10</definedName>
    <definedName name="Заголовок1">'[1]Справочник'!$B$1:$B$111</definedName>
    <definedName name="_xlnm.Print_Area" localSheetId="2">'отчет за 2016 год прил № 3'!$A$2:$V$142</definedName>
    <definedName name="_xlnm.Print_Area" localSheetId="1">'отчет за 2016 год прил.№2'!$A$1:$G$44</definedName>
    <definedName name="_xlnm.Print_Area" localSheetId="4">'отчет за 2016 прил. № 5'!$A$1:$D$19</definedName>
    <definedName name="_xlnm.Print_Area" localSheetId="3">'отчет за 2016 Прил. №4'!$A$2:$E$46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<sst xmlns="http://schemas.openxmlformats.org/spreadsheetml/2006/main" count="1933" uniqueCount="828">
  <si>
    <t xml:space="preserve">Приложение № 1 </t>
  </si>
  <si>
    <t xml:space="preserve">                              </t>
  </si>
  <si>
    <t>Руководитель</t>
  </si>
  <si>
    <t>М.П.</t>
  </si>
  <si>
    <t>903</t>
  </si>
  <si>
    <t>Социальная политика</t>
  </si>
  <si>
    <t>Другие вопросы в области образования</t>
  </si>
  <si>
    <t>Охрана окружающей среды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</si>
  <si>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</si>
  <si>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</si>
  <si>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</si>
  <si>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Национальная безопасность и правоохранительная деятельность</t>
  </si>
  <si>
    <t>992</t>
  </si>
  <si>
    <t>000</t>
  </si>
  <si>
    <t>Другие общегосударственные вопросы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</si>
  <si>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</si>
  <si>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</si>
  <si>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</si>
  <si>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</si>
  <si>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</si>
  <si>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</si>
  <si>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</si>
  <si>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</si>
  <si>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</si>
  <si>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</si>
  <si>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</si>
  <si>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</si>
  <si>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</si>
  <si>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</si>
  <si>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</si>
  <si>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2 02 03024 03 0100 151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</si>
  <si>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</si>
  <si>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</si>
  <si>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</si>
  <si>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</si>
  <si>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 СИСТЕМЫ РОССИЙСКОЙ ФЕДЕРАЦИИ</t>
  </si>
  <si>
    <t>2 00 00000 00 0000 000</t>
  </si>
  <si>
    <t>БЕЗВОЗМЕЗДНЫЕ ПОСТУПЛЕНИЯ</t>
  </si>
  <si>
    <t>1 17 00000 00 0000 000</t>
  </si>
  <si>
    <t>ПРОЧИЕ НЕНАЛОГОВЫЕ ДОХОДЫ</t>
  </si>
  <si>
    <t>1 16 90030 03 0200 140</t>
  </si>
  <si>
    <t>846</t>
  </si>
  <si>
    <t>806</t>
  </si>
  <si>
    <t>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</si>
  <si>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</si>
  <si>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</si>
  <si>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</si>
  <si>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1 16 06000 01 0000 140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</si>
  <si>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</si>
  <si>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1 16 00000 00 0000 000</t>
  </si>
  <si>
    <t>ШТРАФЫ, САНКЦИИ, ВОЗМЕЩЕНИЕ УЩЕРБА</t>
  </si>
  <si>
    <t>1 13 00000 00 0000 000</t>
  </si>
  <si>
    <t>ДОХОДЫ ОТ ОКАЗАНИЯ ПЛАТНЫХ УСЛУГ И КОМПЕНСАЦИИИ ЗАТРАТ ГОСУДАРТСВА</t>
  </si>
  <si>
    <t>1 09 04040 01 0000 110</t>
  </si>
  <si>
    <t xml:space="preserve">Налог с имущества, переходящего в порядке наследования или дарения  </t>
  </si>
  <si>
    <t>1 09 04000 00 0000 110</t>
  </si>
  <si>
    <t>Налоги на имущество</t>
  </si>
  <si>
    <t>1 09 00000 00 0000 000</t>
  </si>
  <si>
    <t>ЗАДОЛЖЕННОСТЬ И ПЕРЕРАСЧЕТЫ ПО ОТМЕНЕННЫМ  НАЛОГАМ, СБОРАМ И ИНЫМ  ОБЯЗАТЕЛЬНЫМ ПЛАТЕЖАМ</t>
  </si>
  <si>
    <t>Налог на имущество физических лиц</t>
  </si>
  <si>
    <t>1 06 00000 00 0000 000</t>
  </si>
  <si>
    <t>НАЛОГИ НА ИМУЩЕСТВО</t>
  </si>
  <si>
    <t>Единый налог на вмененный доход для отдельных видов деятельности</t>
  </si>
  <si>
    <t>1 05 00000 00 0000 000</t>
  </si>
  <si>
    <t>НАЛОГИ НА СОВОКУПНЫЙ ДОХОД</t>
  </si>
  <si>
    <t>1 00 00000 00 0000 000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</si>
  <si>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</si>
  <si>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</si>
  <si>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</si>
  <si>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</si>
  <si>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</si>
  <si>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</si>
  <si>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</si>
  <si>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</si>
  <si>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</si>
  <si>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</si>
  <si>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</si>
  <si>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 xml:space="preserve">Единый налог на вмененный доход для отдельных видов деятельности </t>
  </si>
  <si>
    <t xml:space="preserve">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</si>
  <si>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</si>
  <si>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</si>
  <si>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2 02 00000 00 0000 000</t>
  </si>
  <si>
    <t>Минимальный налог, зачисляемый в бюджеты субъектов Российской Федерации</t>
  </si>
  <si>
    <t>1 05 01050 01 0000 110</t>
  </si>
  <si>
    <t>867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</si>
  <si>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</si>
  <si>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</si>
  <si>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"Об административных правонарушениях в  Санкт-Петербурге"</t>
  </si>
  <si>
    <t>Штрафы за адмистративные правонарушения в области благоустройства, предусмотренные  главой 4 Закона Санкт-Петербурга   "Об административных правонарушениях в  Санкт-Петербурге"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</si>
  <si>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</si>
  <si>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</si>
  <si>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</si>
  <si>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х</t>
  </si>
  <si>
    <t>Защита населения и территорий от  чрезвычайных ситуаций природного и техногенного характера, гражданская оборона</t>
  </si>
  <si>
    <t>Резервные фонды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</si>
  <si>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</si>
  <si>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</si>
  <si>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</si>
  <si>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Охрана семьи и детства</t>
  </si>
  <si>
    <t>Средства массовой информации</t>
  </si>
  <si>
    <t>Периодическая печать и издательства</t>
  </si>
  <si>
    <t>I. ДОХОДЫ БЮДЖЕТА - ВСЕГО в том числе:</t>
  </si>
  <si>
    <t xml:space="preserve"> 1 05 01020 01 0000 110</t>
  </si>
  <si>
    <t xml:space="preserve"> 1 05 02000 02 0000 110</t>
  </si>
  <si>
    <t>Доходы от оказания платных услуг (работ)</t>
  </si>
  <si>
    <t xml:space="preserve"> 1 13 01000 00 0000 130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</si>
  <si>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</si>
  <si>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1 13 01993 03 0000 130 </t>
  </si>
  <si>
    <t>Доходы от компенсации затрат государства</t>
  </si>
  <si>
    <t xml:space="preserve">1 13 02000 00 0000 130 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</si>
  <si>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</si>
  <si>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</si>
  <si>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1 13 02993 03 0100 130 </t>
  </si>
  <si>
    <t>500</t>
  </si>
  <si>
    <t>Исполнено</t>
  </si>
  <si>
    <t>Неисполненные назначения</t>
  </si>
  <si>
    <t>НАЛОГОВЫЕ И НЕНАЛОГОВЫЕ ДОХОДЫ</t>
  </si>
  <si>
    <t>1 06 01000 00 0000 110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</si>
  <si>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</si>
  <si>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</si>
  <si>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</si>
  <si>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</si>
  <si>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</si>
  <si>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</si>
  <si>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Заработная плата</t>
  </si>
  <si>
    <t>Начисления на выплаты по оплате труда</t>
  </si>
  <si>
    <t>Прочие работы услуги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</si>
  <si>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</si>
  <si>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</si>
  <si>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</si>
  <si>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</si>
  <si>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</si>
  <si>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</si>
  <si>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</si>
  <si>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</si>
  <si>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платежей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</si>
  <si>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</si>
  <si>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</si>
  <si>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Прочая закупка товаров, работ и услуг для муниципальных нужд</t>
  </si>
  <si>
    <t>Увеличение стоимости основных средств</t>
  </si>
  <si>
    <t xml:space="preserve">Благоустройство </t>
  </si>
  <si>
    <t>Озеленение территории муниципального образования</t>
  </si>
  <si>
    <t>2</t>
  </si>
  <si>
    <t>0503117</t>
  </si>
  <si>
    <t xml:space="preserve">Дата </t>
  </si>
  <si>
    <t>по ОКПО</t>
  </si>
  <si>
    <t>Глава по БК</t>
  </si>
  <si>
    <t>по ОКАТО</t>
  </si>
  <si>
    <t>Код источника финансирования дефицита бюджета  по бюджетной классификации</t>
  </si>
  <si>
    <t>Наименование показателя</t>
  </si>
  <si>
    <t>Утвержденные бюджетные назначения</t>
  </si>
  <si>
    <t>Код строки</t>
  </si>
  <si>
    <t>700</t>
  </si>
  <si>
    <t xml:space="preserve">Увеличение остатков средств бюджетов </t>
  </si>
  <si>
    <t>Изменение остатков  средств  на счетах по учету средств бюджетов</t>
  </si>
  <si>
    <t xml:space="preserve">Увеличение прочих остатков средств бюджетов </t>
  </si>
  <si>
    <t>710</t>
  </si>
  <si>
    <t xml:space="preserve">Увеличение прочих остатков денежных средств бюджетов </t>
  </si>
  <si>
    <t>720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</si>
  <si>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</si>
  <si>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</si>
  <si>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</si>
  <si>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</si>
  <si>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</si>
  <si>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</si>
  <si>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</si>
  <si>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000 01 05 02 00 00 0000 600</t>
  </si>
  <si>
    <t>000 01 05 02 01 00 0000 610</t>
  </si>
  <si>
    <t>000 01 05 02 01 03 0000 610</t>
  </si>
  <si>
    <t>Другие вопросы 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</si>
  <si>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</si>
  <si>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</si>
  <si>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Код расхода по бюджетной классификации</t>
  </si>
  <si>
    <t>КУЛЬТУРА,  КИНЕМАТОГРАФИЯ</t>
  </si>
  <si>
    <t>Транспортные услуги</t>
  </si>
  <si>
    <t>Социальное обеспечение</t>
  </si>
  <si>
    <t>Пособия по социальной помощи населению</t>
  </si>
  <si>
    <t>Неиспольненные назначения</t>
  </si>
  <si>
    <t>000 01 05 02 01 03 0000 510</t>
  </si>
  <si>
    <t>000 01 05 02 01 00 0000 510</t>
  </si>
  <si>
    <t xml:space="preserve">Прочие доходы от оказания платных услуг (работ) </t>
  </si>
  <si>
    <t xml:space="preserve"> 1 13 01993 00 0000 130 </t>
  </si>
  <si>
    <t>Результат исполнения бюджета (дефицит/профицит)</t>
  </si>
  <si>
    <t>450</t>
  </si>
  <si>
    <t>2. Расходы бюджета - всего в том числе:</t>
  </si>
  <si>
    <t>3. Источники финансировани дефицита бюджета - всего:</t>
  </si>
  <si>
    <t>Главный бухгалтер</t>
  </si>
  <si>
    <t>Резервные средства</t>
  </si>
  <si>
    <t>Налог, взимаемый в связи  с  применением    патентной системы налогообложения</t>
  </si>
  <si>
    <t>1 05 04000  02 0000 110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</si>
  <si>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</si>
  <si>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1 05 04030 02 0000 110</t>
  </si>
  <si>
    <t>1 16 90030 03 0100 140</t>
  </si>
  <si>
    <t>Код админи-стратора</t>
  </si>
  <si>
    <t>Фонд оплаты труда государственных (муниципальных) органов и взносы по обязательному социальному страхованию</t>
  </si>
  <si>
    <t xml:space="preserve">Оплата труда и начисления на выплаты по оплате труда              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</si>
  <si>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</si>
  <si>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Прочая закупка товаров, работ и услуг для обеспечения государственных (муниципальных) нужд</t>
  </si>
  <si>
    <t>Обеспечение  проведения выборов и референдумов</t>
  </si>
  <si>
    <t>894</t>
  </si>
  <si>
    <t>Расходы на членов избирательной комиссии муниципального образования муниципальный округ адмиралтейский округ</t>
  </si>
  <si>
    <t>Пособия, компенсации, меры социальной поддержки по публичным нормативным обязательствам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</si>
  <si>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</si>
  <si>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 xml:space="preserve">Уменьшение прочих  остатков средств бюджетов </t>
  </si>
  <si>
    <t>Крылов Н.В.</t>
  </si>
  <si>
    <t>подпись</t>
  </si>
  <si>
    <t>Ложкина Т.В.</t>
  </si>
  <si>
    <t>Код дохода бюджетной классификации</t>
  </si>
  <si>
    <t xml:space="preserve">Утвержденные бюджетные назначения
</t>
  </si>
  <si>
    <t>Код админис-тратора</t>
  </si>
  <si>
    <t>Неиспользо-ванные назначения</t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</si>
  <si>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ежеквартальная, годовая</t>
    </r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</si>
  <si>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рубли</t>
    </r>
  </si>
  <si>
    <t>807</t>
  </si>
  <si>
    <t>808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</si>
  <si>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</si>
  <si>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</si>
  <si>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</si>
  <si>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</si>
  <si>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</si>
  <si>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</si>
  <si>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</si>
  <si>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</si>
  <si>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</si>
  <si>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903, 992, 894</t>
  </si>
  <si>
    <t>Прочие доходы от компенсации затрат бюджетов внутригородских муниципальных образований городов федерального значения</t>
  </si>
  <si>
    <t>Закупка товаров, работ, услуг в сфере информационно-коммуникационных технологий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</si>
  <si>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</si>
  <si>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программа "Противодействие коррупции в органах местного самоуправления МО Адмиралтейский округ"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</si>
  <si>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МО Адмиралтейский округ"</t>
  </si>
  <si>
    <t>Муниципальная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</si>
  <si>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Муниципальная программа "Установка, содержание и ремонт ограждений газонов"</t>
  </si>
  <si>
    <t>Муниципальная программа "Установка и содержание  малых архитектурных форм, уличной мебели и хозяйственно-бытового оборудования"</t>
  </si>
  <si>
    <t>Муниципальная программа "Озеленение территорий зеленых насаждений внутриквартального озеленения"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</si>
  <si>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</si>
  <si>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</si>
  <si>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</si>
  <si>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</si>
  <si>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Муниципальная программа "Выполнение работ, услуг по техническому надзору"</t>
  </si>
  <si>
    <t>Муниципальная программа "Выполнение работ. услуг по определению объема работ по благоустройству к адресной программе"</t>
  </si>
  <si>
    <t>824</t>
  </si>
  <si>
    <t>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</si>
  <si>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</si>
  <si>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</si>
  <si>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Формирование и размещение муниципального заказа</t>
  </si>
  <si>
    <t>Приложение № 2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</si>
  <si>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</si>
  <si>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</si>
  <si>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</si>
  <si>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</si>
  <si>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 xml:space="preserve">УТВЕРЖДЕННЫЕ БЮДЖЕТНЫЕ НАЗНАЧЕНИЯ (рубли)
</t>
  </si>
  <si>
    <t>ИСПОЛНЕНО (рубли)</t>
  </si>
  <si>
    <t>ПРОЦЕНТ ИСПОЛНЕНИЯ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</si>
  <si>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</si>
  <si>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</si>
  <si>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</si>
  <si>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</si>
  <si>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</si>
  <si>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</si>
  <si>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</si>
  <si>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</si>
  <si>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1 06 01000 03 0000 110</t>
  </si>
  <si>
    <t>1.3</t>
  </si>
  <si>
    <t>1.3.1</t>
  </si>
  <si>
    <t>1 09 04000 01 0000 110</t>
  </si>
  <si>
    <t>1.4</t>
  </si>
  <si>
    <t>1.4.1</t>
  </si>
  <si>
    <t xml:space="preserve"> 1 13 01000 03 0000 130 </t>
  </si>
  <si>
    <t>1.4.2</t>
  </si>
  <si>
    <t xml:space="preserve">1 13 02000 03 0000 130 </t>
  </si>
  <si>
    <t>1.5</t>
  </si>
  <si>
    <t>1.7</t>
  </si>
  <si>
    <t>0</t>
  </si>
  <si>
    <t>1.7.1</t>
  </si>
  <si>
    <t>Прочие неналоговые доходы</t>
  </si>
  <si>
    <t>1 117 01030 03 0000 180</t>
  </si>
  <si>
    <t>1.7.1.1</t>
  </si>
  <si>
    <t>Неясненные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</si>
  <si>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1 17 01030 03 0100 180</t>
  </si>
  <si>
    <t>1.6</t>
  </si>
  <si>
    <t>1.6.1</t>
  </si>
  <si>
    <t>ИТОГО ДОХОДОВ</t>
  </si>
  <si>
    <t>1.1.1.5</t>
  </si>
  <si>
    <t>Налог, взимаемый в связи с применением патентной системы налогообложения</t>
  </si>
  <si>
    <t>1 05 04000 02 0000 110</t>
  </si>
  <si>
    <t>1.6.2</t>
  </si>
  <si>
    <t>1.6.3</t>
  </si>
  <si>
    <t xml:space="preserve">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</si>
  <si>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</si>
  <si>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Приложение № 3</t>
  </si>
  <si>
    <t>№ п.п</t>
  </si>
  <si>
    <t>Наименование</t>
  </si>
  <si>
    <t>Код ГРБС</t>
  </si>
  <si>
    <t>Код раздела и под-раздела</t>
  </si>
  <si>
    <t>Код целевой статьи</t>
  </si>
  <si>
    <t>Код вида расходов</t>
  </si>
  <si>
    <t>Код эконо-мической статьи</t>
  </si>
  <si>
    <t>Утвержденные бюджетные назначения (рубли)</t>
  </si>
  <si>
    <t xml:space="preserve">                   в том числе:</t>
  </si>
  <si>
    <t>План с учетом изменений на отчетный период</t>
  </si>
  <si>
    <t>Исполнено  с начала года   (рубли)</t>
  </si>
  <si>
    <t>Процент исполнения</t>
  </si>
  <si>
    <t>по утвержденному бюджету</t>
  </si>
  <si>
    <t>к плану с учетом изменений на отчетный период</t>
  </si>
  <si>
    <t>3</t>
  </si>
  <si>
    <t>4</t>
  </si>
  <si>
    <t>5</t>
  </si>
  <si>
    <t>6</t>
  </si>
  <si>
    <t>7</t>
  </si>
  <si>
    <t>1.</t>
  </si>
  <si>
    <t xml:space="preserve">МУНИЦИПАЛЬНЫЙ СОВЕТ МУНИЦИПАЛЬНОГО ОБРАЗОВАНИЯ МУНИЦИПАЛЬНЫЙ ОКРУГ АДМИРАЛТЕЙСКИЙ ОКРУГ </t>
  </si>
  <si>
    <t>0100</t>
  </si>
  <si>
    <t>Глава муниципального образования МО Адмиралтейский округ</t>
  </si>
  <si>
    <t>0102</t>
  </si>
  <si>
    <t>Компенсация депутатам,  осуществляющим свои полномочия на непостоянной основе</t>
  </si>
  <si>
    <t>0103</t>
  </si>
  <si>
    <t>1.2.1.1</t>
  </si>
  <si>
    <t>Оплата работ, услуг</t>
  </si>
  <si>
    <t>1.2.2</t>
  </si>
  <si>
    <t>1.2.3</t>
  </si>
  <si>
    <t>0104</t>
  </si>
  <si>
    <t>Глава местной  Администрации</t>
  </si>
  <si>
    <t>1.3.1.1</t>
  </si>
  <si>
    <t>Поступление нефинансовых активов</t>
  </si>
  <si>
    <t>300</t>
  </si>
  <si>
    <t>Резервный фонд местной администрации</t>
  </si>
  <si>
    <t>0111</t>
  </si>
  <si>
    <t>0113</t>
  </si>
  <si>
    <t>3.1.1.1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</si>
  <si>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</si>
  <si>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1.8</t>
  </si>
  <si>
    <t>1.8.1</t>
  </si>
  <si>
    <t>0309</t>
  </si>
  <si>
    <t>0400</t>
  </si>
  <si>
    <t>5.1</t>
  </si>
  <si>
    <t>0503</t>
  </si>
  <si>
    <t>200</t>
  </si>
  <si>
    <t>0605</t>
  </si>
  <si>
    <t>0705</t>
  </si>
  <si>
    <t>0707</t>
  </si>
  <si>
    <t>0709</t>
  </si>
  <si>
    <t xml:space="preserve">0801 </t>
  </si>
  <si>
    <t>0801</t>
  </si>
  <si>
    <t>0804</t>
  </si>
  <si>
    <t>Содержание ребенка в семье опекуна и приемной семье , а также оплата труда приемного родителя</t>
  </si>
  <si>
    <t>1004</t>
  </si>
  <si>
    <t>Содержание ребенка в семье опекуна и приемной семье</t>
  </si>
  <si>
    <t>1202</t>
  </si>
  <si>
    <t>3.1.1.2</t>
  </si>
  <si>
    <t xml:space="preserve">Оплата труда и начисления на выплаты по оплате труда </t>
  </si>
  <si>
    <t>0505</t>
  </si>
  <si>
    <t>3.1.1.2.1</t>
  </si>
  <si>
    <t>3.1.1.2.1.1</t>
  </si>
  <si>
    <t>2.1.1.1.1</t>
  </si>
  <si>
    <t>2.1.1.1.1.1</t>
  </si>
  <si>
    <t>2.1.1.1.1.2</t>
  </si>
  <si>
    <t>2.1.1.1.1.1.2</t>
  </si>
  <si>
    <t>Итого:</t>
  </si>
  <si>
    <t>Приложение № 5</t>
  </si>
  <si>
    <t>Код раздела и подраздела</t>
  </si>
  <si>
    <t>Исполнено  с начала года  (рубли)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</si>
  <si>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</si>
  <si>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</si>
  <si>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</t>
  </si>
  <si>
    <t>НАЦИОНАЛЬНАЯ БЕЗОПАСНОСТЬ И ПРАВООХРАНИТЕЛЬНАЯ ДЕЯТЕЛЬНОСТЬ</t>
  </si>
  <si>
    <t>0300</t>
  </si>
  <si>
    <t>2.1</t>
  </si>
  <si>
    <t>3.1</t>
  </si>
  <si>
    <t>ЖИЛИЩНО-КОММУНАЛЬНОЕ ХОЗЯЙСТВО</t>
  </si>
  <si>
    <t>0500</t>
  </si>
  <si>
    <t>4.1</t>
  </si>
  <si>
    <t>Благоустройство</t>
  </si>
  <si>
    <t>ОХРАНА ОКРУЖАЮЩЕЙ СРЕДЫ</t>
  </si>
  <si>
    <t>0600</t>
  </si>
  <si>
    <t>Другие вопросы  в области окружающей среды</t>
  </si>
  <si>
    <t>0700</t>
  </si>
  <si>
    <t>6.1</t>
  </si>
  <si>
    <t>6.2</t>
  </si>
  <si>
    <t>6.3</t>
  </si>
  <si>
    <t>0800</t>
  </si>
  <si>
    <t>7.1</t>
  </si>
  <si>
    <t>7.2</t>
  </si>
  <si>
    <t>8</t>
  </si>
  <si>
    <t>СОЦИАЛЬНАЯ ПОЛИТИКА</t>
  </si>
  <si>
    <t>1000</t>
  </si>
  <si>
    <t>8.1</t>
  </si>
  <si>
    <t>8.1.2.1</t>
  </si>
  <si>
    <t>8.1.2.1.1</t>
  </si>
  <si>
    <t>9</t>
  </si>
  <si>
    <t>СРЕДСТВА МАССОВОЙ ИНФОРМАЦИИ</t>
  </si>
  <si>
    <t>1200</t>
  </si>
  <si>
    <t>9.1</t>
  </si>
  <si>
    <t>ИТОГО:</t>
  </si>
  <si>
    <t>(рубли)</t>
  </si>
  <si>
    <t>Код источника финансирования по бюджетной классификации</t>
  </si>
  <si>
    <t>Утверждено по бюджету</t>
  </si>
  <si>
    <t xml:space="preserve">Исполнено с начала года </t>
  </si>
  <si>
    <t xml:space="preserve"> ИСТОЧНИКИ ФИНАНСИРОВАНИЯ ДЕФИЦИТА БЮДЖЕТА - всего</t>
  </si>
  <si>
    <t>Изменения остатков  средств на счетах по учету средств бюджета</t>
  </si>
  <si>
    <t>Увеличение остатков средств бюджета</t>
  </si>
  <si>
    <t>Увеличение  прочих остатков средств бюджета</t>
  </si>
  <si>
    <t>000 01 05 02 00 00 0000 000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</si>
  <si>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</si>
  <si>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</si>
  <si>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 средств бюджета</t>
  </si>
  <si>
    <t>100</t>
  </si>
  <si>
    <t>800</t>
  </si>
  <si>
    <t>1.1.3</t>
  </si>
  <si>
    <t>Иные бюджетные ассигнования</t>
  </si>
  <si>
    <t>I.</t>
  </si>
  <si>
    <t>1.1.</t>
  </si>
  <si>
    <t>1.1.1.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</si>
  <si>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</si>
  <si>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</si>
  <si>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</si>
  <si>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</si>
  <si>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1.1.3.1</t>
  </si>
  <si>
    <t>РЕЗЕРВНЫЕ ФОНДЫ</t>
  </si>
  <si>
    <t>ДРУГИЕ ОБЩЕГОСУДАРСТВЕННЫЕ ВОПРОСЫ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</si>
  <si>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</si>
  <si>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</si>
  <si>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1.3.2.1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</si>
  <si>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</si>
  <si>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</si>
  <si>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1.3.3.1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</si>
  <si>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</si>
  <si>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</si>
  <si>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</si>
  <si>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</si>
  <si>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0412</t>
  </si>
  <si>
    <t>БЛАГОУСТРОЙСТВО</t>
  </si>
  <si>
    <t>Мероприятия по благоустройству территорий муниципального образования</t>
  </si>
  <si>
    <t>Благоустройство  придомовых территорий и дворовых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</si>
  <si>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</si>
  <si>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"Выполнение работ, услуг по определению объема работ по благоустройству к адресной программе"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</si>
  <si>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</si>
  <si>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1.8.1.1</t>
  </si>
  <si>
    <t>Переподготовка, повышение квалификации</t>
  </si>
  <si>
    <t>МОЛОДЕЖНАЯ ПОЛИТИКА И ОЗДОРОВЛЕНИЕ ДЕТЕЙ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</si>
  <si>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</si>
  <si>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ДРУГИЕ ВОПРОСЫ В ОБЛАСТИ ОБРАЗОВАНИЯ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</si>
  <si>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</si>
  <si>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</si>
  <si>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</si>
  <si>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КИНЕМАТОГРАФИЯ</t>
  </si>
  <si>
    <t>КУЛЬТУРА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</si>
  <si>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</si>
  <si>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>ДРУГИЕ ВОПРОСЫ В ОБЛАСТИ КУЛЬТУРЫ, КИНЕМАТОГРАФИИ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</si>
  <si>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</si>
  <si>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СОЦИАЛЬНОЕ ОБЕСПЕЧЕНИЕ НАСЕЛЕНИЯ</t>
  </si>
  <si>
    <t>1003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</si>
  <si>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</si>
  <si>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1.10.2.2.1</t>
  </si>
  <si>
    <t>ПЕРИОДИЧЕСКАЯ ПЕЧАТЬ И ИЗДАТЕЛЬСТВА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</si>
  <si>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</si>
  <si>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II.</t>
  </si>
  <si>
    <t>2.1.1.1</t>
  </si>
  <si>
    <t>2.1.2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</si>
  <si>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</si>
  <si>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</si>
  <si>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</si>
  <si>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Аппарат представительного органа муниципального образования</t>
  </si>
  <si>
    <t>ИЗБИРАТЕЛЬНАЯ КОМИССИЯ МУНИЦИПАЛЬНОГО ОБРАЗОВАНИЯ МУНИЦИПАЛЬНЫЙ ОКРУГ АДМИРАЛТЕЙСКИЙ ОКРУГ</t>
  </si>
  <si>
    <t>3.1.1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</si>
  <si>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</si>
  <si>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</si>
  <si>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</si>
  <si>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3.1.1.1.1</t>
  </si>
  <si>
    <t>МЕСТНАЯ АДМИНИСТРАЦИЯ МУНИЦИПАЛЬНОГО ОБРАЗОВАНИЯ МУНИЦИПАЛЬНЫЙ ОКРУГ АДМИРАЛТЕЙСКИЙ ОКРУГ</t>
  </si>
  <si>
    <t>8.2</t>
  </si>
  <si>
    <t>000 01 05 02 01 00 0000 600</t>
  </si>
  <si>
    <t>к Решению Муниципального Совета</t>
  </si>
  <si>
    <t>01.01.2017г.</t>
  </si>
  <si>
    <t xml:space="preserve">ОТЧЕТ ОБ ИСПОЛНЕНИИ МЕСТНОГО БЮДЖЕТА  МУНИЦИПАЛЬНОГО ОБРАЗОВАНИЯ МУНИЦИПАЛЬНЫЙ ОКРУГ АДМИНАЛТЕЙСКИЙ ОКРУГ                              на 01 января  2017 года </t>
  </si>
  <si>
    <t>1 17 05000 00 0000 180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</si>
  <si>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</si>
  <si>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</si>
  <si>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0100 00000 00000 000 000</t>
  </si>
  <si>
    <t>0102 00000 00000 000 000</t>
  </si>
  <si>
    <t>0102 00201 00010 121 000</t>
  </si>
  <si>
    <t>0102 00201 00010 121 211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</si>
  <si>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</si>
  <si>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0102 00201 00010 129 000</t>
  </si>
  <si>
    <t>0102 00201 00010 129 213</t>
  </si>
  <si>
    <t>0103 00000 00000 000 000</t>
  </si>
  <si>
    <t>0103 00203 00021 000 000</t>
  </si>
  <si>
    <t>0103 00203 00021 121 000</t>
  </si>
  <si>
    <t>0103 00203 00021 121 211</t>
  </si>
  <si>
    <t>0103 00203 00021 129 000</t>
  </si>
  <si>
    <t>0103 00203 00021 129 213</t>
  </si>
  <si>
    <t>0103 00203 00022 123 000</t>
  </si>
  <si>
    <t>0103 00203 00022 123 226</t>
  </si>
  <si>
    <t>0103 00204 00020 000 000</t>
  </si>
  <si>
    <t>0103 00204 00020 121 000</t>
  </si>
  <si>
    <t>0103 00204 00020 129 000</t>
  </si>
  <si>
    <t>0103 00204 00020 129 213</t>
  </si>
  <si>
    <t>0103 00204 00020 242 000</t>
  </si>
  <si>
    <t>0103 00204 00020 242 221</t>
  </si>
  <si>
    <t>0103 00204 00020 242 226</t>
  </si>
  <si>
    <t>0103 00204 00020 242 310</t>
  </si>
  <si>
    <t>0103 00204 00020 242 340</t>
  </si>
  <si>
    <t>0103 00204 00020 244 000</t>
  </si>
  <si>
    <t>0103 00204 00020 244 221</t>
  </si>
  <si>
    <t>0103 00204 00020 244 223</t>
  </si>
  <si>
    <t>0103 00204 00020 244 225</t>
  </si>
  <si>
    <t>0103 00204 00020 244 226</t>
  </si>
  <si>
    <t>0103 00204 00020 244 310</t>
  </si>
  <si>
    <t>0103 00204 00020 244 340</t>
  </si>
  <si>
    <t>0103 00204 00020 851 000</t>
  </si>
  <si>
    <t>0103 00204 00020 851  290</t>
  </si>
  <si>
    <t>0103 00204 00020 852 000</t>
  </si>
  <si>
    <t>0103 00204 00020 852 290</t>
  </si>
  <si>
    <t>Уплата иных платежей</t>
  </si>
  <si>
    <t>0103 00204 00020 853 000</t>
  </si>
  <si>
    <t>0103 00204 00020 853 290</t>
  </si>
  <si>
    <t>0104 00000 00000 000 000</t>
  </si>
  <si>
    <t>0104 00200 G0850 000 000</t>
  </si>
  <si>
    <t>0104 00200 G0850 121 000</t>
  </si>
  <si>
    <t>0104 00200 G0850 121 211</t>
  </si>
  <si>
    <t>0104 00200 G0850 129 000</t>
  </si>
  <si>
    <t>0104 00200 G0850 129 213</t>
  </si>
  <si>
    <t>0104 00200 G0850 242 000</t>
  </si>
  <si>
    <t>0104 00200 G0850 242 226</t>
  </si>
  <si>
    <t>0104 00200 G0850 244 000</t>
  </si>
  <si>
    <t>0104 00200 G0850 244 221</t>
  </si>
  <si>
    <t>0104 00200 G0850 244 226</t>
  </si>
  <si>
    <t>0104 00200 G0850 244 310</t>
  </si>
  <si>
    <t>0104 00200 G0850 244 340</t>
  </si>
  <si>
    <t>0104 00205 00030 000 000</t>
  </si>
  <si>
    <t>0104 00205 00030 121 000</t>
  </si>
  <si>
    <t>0104 00205 00030 121 211</t>
  </si>
  <si>
    <t>0104 00205 00030 129 000</t>
  </si>
  <si>
    <t>0104 00205 00030 129 213</t>
  </si>
  <si>
    <t>0104 00206 00030 000 000</t>
  </si>
  <si>
    <t>0104 00206 00030 121 000</t>
  </si>
  <si>
    <t>0104 00206 00030 121 211</t>
  </si>
  <si>
    <t>0104 00206 00030 122 000</t>
  </si>
  <si>
    <t>0104 00206 00030 122 212</t>
  </si>
  <si>
    <t>0104 00206 00030 129 000</t>
  </si>
  <si>
    <t>0104 00206 00030 129 213</t>
  </si>
  <si>
    <t>0104 00206 00030 242 000</t>
  </si>
  <si>
    <t>0104 00206 00030 242 221</t>
  </si>
  <si>
    <t>0104 00206 00030 242 225</t>
  </si>
  <si>
    <t>0104 00206 00030 242 226</t>
  </si>
  <si>
    <t>0104 00206 00030 244 000</t>
  </si>
  <si>
    <t>0104 00206 00030 244 221</t>
  </si>
  <si>
    <t>0104 00206 00030 244 225</t>
  </si>
  <si>
    <t>0104 00206 00030 244 226</t>
  </si>
  <si>
    <t>0104 00206 00030 244 340</t>
  </si>
  <si>
    <t>0104 00206 00030 851 000</t>
  </si>
  <si>
    <t>0104 00206 00030 851 290</t>
  </si>
  <si>
    <t>0104 00206 00030 852 000</t>
  </si>
  <si>
    <t>0104 00206 00030 852 290</t>
  </si>
  <si>
    <t>0104 09200 G0100 000 000</t>
  </si>
  <si>
    <t>0104 09200 G0100 244 000</t>
  </si>
  <si>
    <t>0104 09200 G0100 244 340</t>
  </si>
  <si>
    <t>0107 00000 00000 000 000</t>
  </si>
  <si>
    <t>0107 02000 00050 000 000</t>
  </si>
  <si>
    <t>0107 02000 00050 121 000</t>
  </si>
  <si>
    <t>0107 02000 00050 121 211</t>
  </si>
  <si>
    <t>0107 02000 00050 129 000</t>
  </si>
  <si>
    <t>0107 02000 00050 129 213</t>
  </si>
  <si>
    <t>0107 02000 00050 242 000</t>
  </si>
  <si>
    <t>0107 02000 00050 242 226</t>
  </si>
  <si>
    <t>0107 02000 00050 852 000</t>
  </si>
  <si>
    <t>0107 02000 00050 852 290</t>
  </si>
  <si>
    <t>0111 00000 00000 000 000</t>
  </si>
  <si>
    <t>0111 07001 00060 870 000</t>
  </si>
  <si>
    <t>0111 07001 00060 870 290</t>
  </si>
  <si>
    <t>0113 00000 00000 000 000</t>
  </si>
  <si>
    <t xml:space="preserve">Расходы по размещению  заказа для муниципальных нужд </t>
  </si>
  <si>
    <t>0113 09201 00070 000 000</t>
  </si>
  <si>
    <t>0113 09201 00070 244 000</t>
  </si>
  <si>
    <t>0113 09201 00070 244 226</t>
  </si>
  <si>
    <t>0113 09201 00460 000 000</t>
  </si>
  <si>
    <t>0113 09201 00460 111 000</t>
  </si>
  <si>
    <t>0113 09201 00460 111 211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</si>
  <si>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</si>
  <si>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0113 09201 00460 119 000</t>
  </si>
  <si>
    <t>0113 09201 00460 119 213</t>
  </si>
  <si>
    <t>0113 09201 00460 242 000</t>
  </si>
  <si>
    <t>0113 09201 00460 242 226</t>
  </si>
  <si>
    <t>0113 09201 00460 244 000</t>
  </si>
  <si>
    <t>0113 09201 00460 244 226</t>
  </si>
  <si>
    <t>0113 09201 00460 244 340</t>
  </si>
  <si>
    <t>0113 09201 00460 851 000</t>
  </si>
  <si>
    <t>0113 09201 00460 851 290</t>
  </si>
  <si>
    <t>0113 09201 00460 852 000</t>
  </si>
  <si>
    <t>0113 09201 00460 852 290</t>
  </si>
  <si>
    <t>0113 09205 00440 000 000</t>
  </si>
  <si>
    <t>0113 09205 00440 852 000</t>
  </si>
  <si>
    <t>0113 09205 00440 852 290</t>
  </si>
  <si>
    <t>0113 79507 00180 000 000</t>
  </si>
  <si>
    <t>0113 79507 00180 244 000</t>
  </si>
  <si>
    <t>0113 79507 00180 244 226</t>
  </si>
  <si>
    <t>0113 79508 00520 000 000</t>
  </si>
  <si>
    <t>0113 79508 00520 244 000</t>
  </si>
  <si>
    <t>0113 79508 00520 244 226</t>
  </si>
  <si>
    <t>0113 79508 00520 244 290</t>
  </si>
  <si>
    <t>0113 79513 00220 000 000</t>
  </si>
  <si>
    <t>0113 79513 00220 244 000</t>
  </si>
  <si>
    <t>0113 79513 00220 244 310</t>
  </si>
  <si>
    <t>0300 00000 00000 000 000</t>
  </si>
  <si>
    <t>0309 00000 00000 000 000</t>
  </si>
  <si>
    <t>0309  21900 00090 000 000</t>
  </si>
  <si>
    <t>0309  21900 00090 244 000</t>
  </si>
  <si>
    <t>0309  21900 00090 244 222</t>
  </si>
  <si>
    <t>0309  21900 00090 244 226</t>
  </si>
  <si>
    <t>0309  21900 00090 244 340</t>
  </si>
  <si>
    <t>0400 00000 00000 000 000</t>
  </si>
  <si>
    <t>0412 00000 00000 000 000</t>
  </si>
  <si>
    <t>0412 34500 00100 000 000</t>
  </si>
  <si>
    <t>0412 34500 00100 244 000</t>
  </si>
  <si>
    <t>0412 34500 00100 244 226</t>
  </si>
  <si>
    <t>0412 34500 00100 244 290</t>
  </si>
  <si>
    <t>0500 00000 00000 000 000</t>
  </si>
  <si>
    <t>0503 00000 00000 000 000</t>
  </si>
  <si>
    <t>0503 60001 00132 000 000</t>
  </si>
  <si>
    <t>0503 60001 00132 244 000</t>
  </si>
  <si>
    <t>0503 60001 00132 244 225</t>
  </si>
  <si>
    <t>0503 60001 00132 244 340</t>
  </si>
  <si>
    <t>0503 60001 00133 000 000</t>
  </si>
  <si>
    <t>0503 60001 00133 244 000</t>
  </si>
  <si>
    <t>0503 60001 00133 244 226</t>
  </si>
  <si>
    <t>0503 60001 00133 244 310</t>
  </si>
  <si>
    <t>0503 60003 00150 000 000</t>
  </si>
  <si>
    <t>0503 60003 00151 000 000</t>
  </si>
  <si>
    <t>0503 60003 00151 244 000</t>
  </si>
  <si>
    <t>0503 60003 00151 244 226</t>
  </si>
  <si>
    <t>0503 60003 00151 244 340</t>
  </si>
  <si>
    <t>0503 60003 00152 000 000</t>
  </si>
  <si>
    <t>0503 60003 00152 244 000</t>
  </si>
  <si>
    <t>0503 60003 00152 244 226</t>
  </si>
  <si>
    <t>0503 60003 00152 244 310</t>
  </si>
  <si>
    <t>0503 60003 00152 244 340</t>
  </si>
  <si>
    <t>0503 60003 00153 000 000</t>
  </si>
  <si>
    <t>0503 60003 00153 244 000</t>
  </si>
  <si>
    <t>0503 60003 00153 244 226</t>
  </si>
  <si>
    <t>0503 60004 00160 000 000</t>
  </si>
  <si>
    <t>0503 60004 00160 244 000</t>
  </si>
  <si>
    <t>0503 60004 00160 244 226</t>
  </si>
  <si>
    <t>0503 60004 00160 244 310</t>
  </si>
  <si>
    <t>0503 60005 00160 000 000</t>
  </si>
  <si>
    <t>0503 60005 00160 244 000</t>
  </si>
  <si>
    <t>0503 60005 00160 244 226</t>
  </si>
  <si>
    <t>0503 60007 00160 000 000</t>
  </si>
  <si>
    <t>0503 60007 00160 244 000</t>
  </si>
  <si>
    <t>0503 60007 00160 244 226</t>
  </si>
  <si>
    <t>0503 60008 00160 000 000</t>
  </si>
  <si>
    <t>0503 60008 00160 244 000</t>
  </si>
  <si>
    <t>0503 60008 00160 244 226</t>
  </si>
  <si>
    <t>0600 00000 00000 000 000</t>
  </si>
  <si>
    <t>0605 00000 00000 000 000</t>
  </si>
  <si>
    <t>Муниципальная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</si>
  <si>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0605 41000 00170 000 000</t>
  </si>
  <si>
    <t>0605 41000 00170 244 000</t>
  </si>
  <si>
    <t>0605 41000 00170 244 222</t>
  </si>
  <si>
    <t>0605 41000 00170 244 226</t>
  </si>
  <si>
    <t>0605 41000 00170 244 290</t>
  </si>
  <si>
    <t>0700 00000 00000 000 000</t>
  </si>
  <si>
    <t>0705 00000 00000 000 000</t>
  </si>
  <si>
    <t>0705 42801 00180 000 000</t>
  </si>
  <si>
    <t>0705 42801 00180 244 000</t>
  </si>
  <si>
    <t>0705 42801 00180 244 226</t>
  </si>
  <si>
    <t>0707 00000 00000 000 000</t>
  </si>
  <si>
    <t>Муниципальная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</si>
  <si>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0707 79505 00190 000 000</t>
  </si>
  <si>
    <t>0707 79505 00190 244 000</t>
  </si>
  <si>
    <t>0707 79505 00190 244 222</t>
  </si>
  <si>
    <t>0707 79505 00190 244 226</t>
  </si>
  <si>
    <t>0707 79505 00190 244 290</t>
  </si>
  <si>
    <t>0709 00000 00000 000 000</t>
  </si>
  <si>
    <t>0709 79506 00510 000 000</t>
  </si>
  <si>
    <t>0709 79506 00510 244 000</t>
  </si>
  <si>
    <t>0709 79506 00510 244 226</t>
  </si>
  <si>
    <t>0709 79506 00510 244 290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</si>
  <si>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</si>
  <si>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0709 79512 00490 000 000</t>
  </si>
  <si>
    <t>0709 79512 00490 244 000</t>
  </si>
  <si>
    <t>0709 79512 00490 244 226</t>
  </si>
  <si>
    <t>0709 79512 00490 244 290</t>
  </si>
  <si>
    <t xml:space="preserve">Муниципальная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</si>
  <si>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0709 79514 0530 000 000</t>
  </si>
  <si>
    <t>0709 79514 0530 244 000</t>
  </si>
  <si>
    <t>0709 79514 0530 244 226</t>
  </si>
  <si>
    <t>0709 79514 0530 244 290</t>
  </si>
  <si>
    <t>0800 00000 00000 000 000</t>
  </si>
  <si>
    <t>0801 00000 00000 000 000</t>
  </si>
  <si>
    <t>0801 45011 000200 000 000</t>
  </si>
  <si>
    <t>0801 45011 000200 244 000</t>
  </si>
  <si>
    <t>0801 45011 000200 244 222</t>
  </si>
  <si>
    <t>0801 45011 000200 244 226</t>
  </si>
  <si>
    <t>0801 45011 000200 244 290</t>
  </si>
  <si>
    <t>0804 00000 00000 000 000</t>
  </si>
  <si>
    <t>Муниципальная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</si>
  <si>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0804 45009 00560 000 000</t>
  </si>
  <si>
    <t>0804 45009 00560 244 000</t>
  </si>
  <si>
    <t>0804 45009 00560 244 222</t>
  </si>
  <si>
    <t>0804 45009 00560 244 226</t>
  </si>
  <si>
    <t>1000 00000 00000 000 000</t>
  </si>
  <si>
    <t>1003 00000 00000 000 000</t>
  </si>
  <si>
    <t>1003 50581 00230 000 000</t>
  </si>
  <si>
    <t>1003 50581 00230 313 000</t>
  </si>
  <si>
    <t>1003 50581 00230 313 263</t>
  </si>
  <si>
    <t>1004 00000 00000 000 000</t>
  </si>
  <si>
    <t>1004 51100 G0860 000 000</t>
  </si>
  <si>
    <t>1004 51100 G0860 313 000</t>
  </si>
  <si>
    <t>1004 51100 G0860 313 260</t>
  </si>
  <si>
    <t>1004 51100 G0860 313 262</t>
  </si>
  <si>
    <t>1004 51100 G0870 000 000</t>
  </si>
  <si>
    <t>1004 51100 G0870 360 000</t>
  </si>
  <si>
    <t>1004 51100 G0870 360 226</t>
  </si>
  <si>
    <t xml:space="preserve">1200 00000 00000 000 000 </t>
  </si>
  <si>
    <t xml:space="preserve">1202 00000 00000 000 000 </t>
  </si>
  <si>
    <t>1202 45701 00250 000 000</t>
  </si>
  <si>
    <t>1202 45701 00250 244 000</t>
  </si>
  <si>
    <t>1202 45701 00250 244 226</t>
  </si>
  <si>
    <t>Зам. начальника отдела учета, отчетности и бюджета</t>
  </si>
  <si>
    <t>Попов С.В.</t>
  </si>
  <si>
    <t>0103 00204 00020 244 222</t>
  </si>
  <si>
    <t>0104 00206 00030 242 310</t>
  </si>
  <si>
    <t>0104 00206 00030 244 222</t>
  </si>
  <si>
    <t>0104 00206 00030 244 310</t>
  </si>
  <si>
    <t>0113 09201 00071 000 000</t>
  </si>
  <si>
    <t>0113 09201 00071 244 000</t>
  </si>
  <si>
    <t>0113 09201 00071 244 226</t>
  </si>
  <si>
    <t>Формирование архивных фондов</t>
  </si>
  <si>
    <t>0113 09201 00460 244 222</t>
  </si>
  <si>
    <t>1.8.1.1.2</t>
  </si>
  <si>
    <t>1.8.1.1.2.2</t>
  </si>
  <si>
    <t>00205 00030</t>
  </si>
  <si>
    <t>00206 00030</t>
  </si>
  <si>
    <t>09200 G0100</t>
  </si>
  <si>
    <t>1.1.4</t>
  </si>
  <si>
    <t>00200 G0850</t>
  </si>
  <si>
    <t>1.1.4.1</t>
  </si>
  <si>
    <t>1.1.4.2</t>
  </si>
  <si>
    <t>07001 00060</t>
  </si>
  <si>
    <t>09201 00070</t>
  </si>
  <si>
    <t>09201 00071</t>
  </si>
  <si>
    <t>79507 00180</t>
  </si>
  <si>
    <t>2.1.1</t>
  </si>
  <si>
    <t>60000 00000</t>
  </si>
  <si>
    <t>60001 00130</t>
  </si>
  <si>
    <t>60001 00132</t>
  </si>
  <si>
    <t>60001 00133</t>
  </si>
  <si>
    <t>2.1.3</t>
  </si>
  <si>
    <t>60003 00150</t>
  </si>
  <si>
    <t>2.1.3.1</t>
  </si>
  <si>
    <t>60003 00151</t>
  </si>
  <si>
    <t>2.1.3.1.1</t>
  </si>
  <si>
    <t>2.1.3.2</t>
  </si>
  <si>
    <t>60003 00152</t>
  </si>
  <si>
    <t>2.1.3.2.1</t>
  </si>
  <si>
    <t>2.1.3.3</t>
  </si>
  <si>
    <t>60003 00153</t>
  </si>
  <si>
    <t>2.1.3.3.1</t>
  </si>
  <si>
    <t>2.1.4</t>
  </si>
  <si>
    <t>60004 00160</t>
  </si>
  <si>
    <t>2.1.4.1</t>
  </si>
  <si>
    <t>2.1.5</t>
  </si>
  <si>
    <t>60005 00160</t>
  </si>
  <si>
    <t>2.1.5.1</t>
  </si>
  <si>
    <t>2.1.6</t>
  </si>
  <si>
    <t>60007 00160</t>
  </si>
  <si>
    <t>2.1.6.1</t>
  </si>
  <si>
    <t>2.1.7</t>
  </si>
  <si>
    <t>60008 00160</t>
  </si>
  <si>
    <t>2.1.7.1</t>
  </si>
  <si>
    <t>42801 00180</t>
  </si>
  <si>
    <t>4.1.1</t>
  </si>
  <si>
    <t>45009 00560</t>
  </si>
  <si>
    <t>4.1.1.1</t>
  </si>
  <si>
    <t>5.1.1</t>
  </si>
  <si>
    <t>50581 00230</t>
  </si>
  <si>
    <t>5.1.1.1</t>
  </si>
  <si>
    <t>5.1.2</t>
  </si>
  <si>
    <t>ОХРАНА СЕМЬИ И ДЕТСВА</t>
  </si>
  <si>
    <t>5.1.2.1</t>
  </si>
  <si>
    <t>51100 G0860</t>
  </si>
  <si>
    <t>5.1.2.1.1</t>
  </si>
  <si>
    <t>5.1.2.2</t>
  </si>
  <si>
    <t>51100 G0870</t>
  </si>
  <si>
    <t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t>
  </si>
  <si>
    <t>09201 00460</t>
  </si>
  <si>
    <t>1.1.2</t>
  </si>
  <si>
    <t>79508 00520</t>
  </si>
  <si>
    <t>1.1.2.1</t>
  </si>
  <si>
    <t>79513 00220</t>
  </si>
  <si>
    <t>21900 00090</t>
  </si>
  <si>
    <t>34500 00100</t>
  </si>
  <si>
    <t>41000 00170</t>
  </si>
  <si>
    <t>79505 00190</t>
  </si>
  <si>
    <t>5.2</t>
  </si>
  <si>
    <t>5.2.1</t>
  </si>
  <si>
    <t>79506 00510</t>
  </si>
  <si>
    <t>5.2.1.1</t>
  </si>
  <si>
    <t>5.2.2</t>
  </si>
  <si>
    <t>79512 00490</t>
  </si>
  <si>
    <t>5.2.2.1</t>
  </si>
  <si>
    <t>5.2.3</t>
  </si>
  <si>
    <t>79514 00530</t>
  </si>
  <si>
    <t>5.2.3.1</t>
  </si>
  <si>
    <t>6.1.1</t>
  </si>
  <si>
    <t>45011 00200</t>
  </si>
  <si>
    <t>6.1.1.1</t>
  </si>
  <si>
    <t>III.</t>
  </si>
  <si>
    <t>00201 00010</t>
  </si>
  <si>
    <t>00203 00021</t>
  </si>
  <si>
    <t>00203 00022</t>
  </si>
  <si>
    <t>1.2.2.1</t>
  </si>
  <si>
    <t>00204 00020</t>
  </si>
  <si>
    <t>1.2.3.1</t>
  </si>
  <si>
    <t>1.2.3.2</t>
  </si>
  <si>
    <t>1.2.3.3</t>
  </si>
  <si>
    <t>09205 00440</t>
  </si>
  <si>
    <t>45701 00250</t>
  </si>
  <si>
    <t>IV.</t>
  </si>
  <si>
    <t>02000 00050</t>
  </si>
  <si>
    <t>0103 00204 00020 121 211</t>
  </si>
  <si>
    <t xml:space="preserve"> МО Адмиралтейский округ от 25.04.2017 № 10 </t>
  </si>
  <si>
    <r>
      <rPr>
        <b/>
        <sz val="12"/>
        <rFont val="Times New Roman"/>
        <family val="1"/>
      </rPr>
      <t>Наименование финансового органа:</t>
    </r>
    <r>
      <rPr>
        <sz val="12"/>
        <rFont val="Times New Roman"/>
        <family val="1"/>
      </rPr>
      <t xml:space="preserve"> местная Администрация МО Адмиралтейский округ</t>
    </r>
  </si>
  <si>
    <r>
      <rPr>
        <b/>
        <sz val="12"/>
        <rFont val="Times New Roman"/>
        <family val="1"/>
      </rPr>
      <t xml:space="preserve">Наименование публично-правового образования: </t>
    </r>
    <r>
      <rPr>
        <sz val="12"/>
        <rFont val="Times New Roman"/>
        <family val="1"/>
      </rPr>
      <t>бюджет муницип. образования</t>
    </r>
  </si>
  <si>
    <t xml:space="preserve">ПОКАЗАТЕЛИ ДОХОДОВ БЮДЖЕТА МУНИЦИПАЛЬНОГО ОБРАЗОВАНИЯ МУНИЦИПАЛЬНЫЙ ОКРУГ АДМИРАЛТЕЙСКИЙ ОКРУГ ЗА 2016 год ПО КОДАМ КЛАССИФИКАЦИИИ ДОХОДОВ БЮДЖЕТОВ                            </t>
  </si>
  <si>
    <t xml:space="preserve">ПОКАЗАТЕЛИ РАСХОДОВ БЮДЖЕТА МУНИЦИПАЛЬНОГО ОБРАЗОВАНИЯ МУНИЦИПАЛЬНЫЙ ОКРУГ АДМИРАЛТЕЙСКИЙ ОКРУГ за 2016 год по ВЕДОМСТВЕННОЙ СТРУКТУРЕ РАСХОДОВ БЮДЖЕТА                                                                                                     </t>
  </si>
  <si>
    <t>Приложение № 4</t>
  </si>
  <si>
    <t xml:space="preserve">ПОКАЗАТЕЛИ РАСХОДОВ БЮДЖЕТА МУНИЦИПАЛЬНОГО ОБРАЗОВАНИЯ МУНИЦИПАЛЬНЫЙ ОКРУГ АДМИРАЛТЕЙСКИЙ ОКРУГ за 2016 год по РАЗДЕЛАМ И ПОДРАЗДЕЛАМ КЛАССИФИКАЦИИ РАСХОДОВ БЮДЖЕТА   </t>
  </si>
  <si>
    <t>ПОКАЗАТЕЛИ ИСТОЧНИКОВ ФИНАНСИРОВАНИЯ ДЕФИЦИТА БЮДЖЕТА МУНИЦИПАЛЬНОГО ОБРАЗОВАНИЯ МУНИЦИПАЛЬНЫЙ ОКРУГ АДМИРАЛТЕЙСКИЙ ОКРУГ за 2016 год ПО КОДАМ КЛАССИФИКАЦИИ ИСТОЧНИКОВ ФИНАНСИРОВАНИЯ ДЕФИЦИТА МЕСТНОГО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</si>
</sst>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#,##0.00_ ;[Red]\-#,##0.00\ "/>
    <numFmt numFmtId="175" formatCode="0.0"/>
    <numFmt numFmtId="176" formatCode="#,##0;[Red]#,##0"/>
    <numFmt numFmtId="177" formatCode="#,##0.0&quot;р.&quot;"/>
    <numFmt numFmtId="178" formatCode="0.0%"/>
    <numFmt numFmtId="179" formatCode="[$-FC19]d\ mmmm\ yyyy\ &quot;г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u val="single"/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2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0"/>
      <name val="Arial Cyr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u val="single"/>
      <sz val="16"/>
      <name val="Times New Roman"/>
      <family val="1"/>
    </font>
    <font>
      <i/>
      <sz val="14"/>
      <name val="Arial Cyr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87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top"/>
      <protection locked="0"/>
    </xf>
    <xf numFmtId="0" fontId="6" fillId="0" borderId="0" xfId="54" applyFont="1" applyFill="1" applyAlignment="1" applyProtection="1">
      <alignment horizontal="right" vertical="top"/>
      <protection locked="0"/>
    </xf>
    <xf numFmtId="3" fontId="6" fillId="0" borderId="10" xfId="54" applyNumberFormat="1" applyFont="1" applyFill="1" applyBorder="1" applyAlignment="1" applyProtection="1">
      <alignment horizontal="center"/>
      <protection locked="0"/>
    </xf>
    <xf numFmtId="3" fontId="7" fillId="0" borderId="10" xfId="54" applyNumberFormat="1" applyFont="1" applyFill="1" applyBorder="1" applyAlignment="1" applyProtection="1">
      <alignment horizontal="center"/>
      <protection locked="0"/>
    </xf>
    <xf numFmtId="49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Fill="1" applyAlignment="1" applyProtection="1">
      <alignment vertical="top" wrapText="1"/>
      <protection locked="0"/>
    </xf>
    <xf numFmtId="0" fontId="7" fillId="0" borderId="0" xfId="54" applyFont="1" applyFill="1" applyAlignment="1" applyProtection="1">
      <alignment horizontal="center" vertical="top"/>
      <protection locked="0"/>
    </xf>
    <xf numFmtId="0" fontId="6" fillId="0" borderId="0" xfId="54" applyFont="1" applyFill="1" applyAlignment="1" applyProtection="1">
      <alignment horizontal="right" vertical="top" wrapText="1"/>
      <protection locked="0"/>
    </xf>
    <xf numFmtId="4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7" fillId="0" borderId="0" xfId="54" applyFont="1" applyFill="1" applyAlignment="1" applyProtection="1">
      <alignment horizontal="left" vertical="top" wrapText="1"/>
      <protection locked="0"/>
    </xf>
    <xf numFmtId="4" fontId="6" fillId="0" borderId="10" xfId="54" applyNumberFormat="1" applyFont="1" applyFill="1" applyBorder="1" applyAlignment="1" applyProtection="1">
      <alignment horizontal="center" vertical="top"/>
      <protection locked="0"/>
    </xf>
    <xf numFmtId="0" fontId="8" fillId="0" borderId="0" xfId="54" applyFont="1" applyFill="1" applyAlignment="1" applyProtection="1">
      <alignment horizontal="center" vertical="top" wrapText="1"/>
      <protection locked="0"/>
    </xf>
    <xf numFmtId="3" fontId="6" fillId="0" borderId="0" xfId="54" applyNumberFormat="1" applyFont="1" applyFill="1" applyAlignment="1" applyProtection="1">
      <alignment horizontal="center" vertical="top" wrapText="1"/>
      <protection locked="0"/>
    </xf>
    <xf numFmtId="4" fontId="8" fillId="0" borderId="0" xfId="54" applyNumberFormat="1" applyFont="1" applyFill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3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7" fillId="0" borderId="0" xfId="54" applyFont="1" applyFill="1" applyAlignment="1" applyProtection="1">
      <alignment vertical="top"/>
      <protection locked="0"/>
    </xf>
    <xf numFmtId="3" fontId="7" fillId="0" borderId="0" xfId="54" applyNumberFormat="1" applyFont="1" applyFill="1" applyAlignment="1" applyProtection="1">
      <alignment vertical="top"/>
      <protection locked="0"/>
    </xf>
    <xf numFmtId="3" fontId="7" fillId="33" borderId="0" xfId="54" applyNumberFormat="1" applyFont="1" applyFill="1" applyAlignment="1" applyProtection="1">
      <alignment vertical="top"/>
      <protection locked="0"/>
    </xf>
    <xf numFmtId="3" fontId="7" fillId="33" borderId="0" xfId="54" applyNumberFormat="1" applyFont="1" applyFill="1" applyAlignment="1" applyProtection="1">
      <alignment horizontal="center" vertical="top"/>
      <protection locked="0"/>
    </xf>
    <xf numFmtId="0" fontId="7" fillId="0" borderId="10" xfId="54" applyFont="1" applyFill="1" applyBorder="1" applyAlignment="1" applyProtection="1">
      <alignment horizontal="center" vertical="top" wrapText="1"/>
      <protection locked="0"/>
    </xf>
    <xf numFmtId="0" fontId="7" fillId="0" borderId="10" xfId="54" applyFont="1" applyFill="1" applyBorder="1" applyAlignment="1" applyProtection="1">
      <alignment horizontal="center" vertical="top"/>
      <protection locked="0"/>
    </xf>
    <xf numFmtId="3" fontId="7" fillId="0" borderId="10" xfId="54" applyNumberFormat="1" applyFont="1" applyFill="1" applyBorder="1" applyAlignment="1" applyProtection="1">
      <alignment horizontal="center" vertical="top"/>
      <protection locked="0"/>
    </xf>
    <xf numFmtId="2" fontId="6" fillId="0" borderId="10" xfId="54" applyNumberFormat="1" applyFont="1" applyFill="1" applyBorder="1" applyAlignment="1" applyProtection="1">
      <alignment horizontal="center" wrapText="1"/>
      <protection locked="0"/>
    </xf>
    <xf numFmtId="0" fontId="6" fillId="0" borderId="11" xfId="54" applyFont="1" applyFill="1" applyBorder="1" applyAlignment="1" applyProtection="1">
      <alignment horizontal="center" wrapText="1"/>
      <protection locked="0"/>
    </xf>
    <xf numFmtId="0" fontId="6" fillId="0" borderId="11" xfId="54" applyFont="1" applyFill="1" applyBorder="1" applyAlignment="1" applyProtection="1">
      <alignment horizontal="center"/>
      <protection locked="0"/>
    </xf>
    <xf numFmtId="4" fontId="6" fillId="0" borderId="11" xfId="54" applyNumberFormat="1" applyFont="1" applyFill="1" applyBorder="1" applyAlignment="1" applyProtection="1">
      <alignment/>
      <protection locked="0"/>
    </xf>
    <xf numFmtId="0" fontId="6" fillId="0" borderId="10" xfId="54" applyFont="1" applyFill="1" applyBorder="1" applyAlignment="1" applyProtection="1">
      <alignment horizontal="left" wrapText="1"/>
      <protection locked="0"/>
    </xf>
    <xf numFmtId="0" fontId="6" fillId="0" borderId="10" xfId="54" applyFont="1" applyFill="1" applyBorder="1" applyAlignment="1" applyProtection="1">
      <alignment horizontal="center"/>
      <protection locked="0"/>
    </xf>
    <xf numFmtId="4" fontId="6" fillId="0" borderId="10" xfId="54" applyNumberFormat="1" applyFont="1" applyFill="1" applyBorder="1" applyAlignment="1" applyProtection="1">
      <alignment/>
      <protection locked="0"/>
    </xf>
    <xf numFmtId="49" fontId="6" fillId="0" borderId="10" xfId="54" applyNumberFormat="1" applyFont="1" applyFill="1" applyBorder="1" applyAlignment="1" applyProtection="1">
      <alignment horizontal="center" wrapText="1"/>
      <protection locked="0"/>
    </xf>
    <xf numFmtId="0" fontId="6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4" fontId="7" fillId="0" borderId="10" xfId="54" applyNumberFormat="1" applyFont="1" applyFill="1" applyBorder="1" applyAlignment="1" applyProtection="1">
      <alignment/>
      <protection locked="0"/>
    </xf>
    <xf numFmtId="4" fontId="7" fillId="0" borderId="11" xfId="54" applyNumberFormat="1" applyFont="1" applyFill="1" applyBorder="1" applyAlignment="1" applyProtection="1">
      <alignment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 applyProtection="1">
      <alignment horizontal="left" wrapText="1"/>
      <protection locked="0"/>
    </xf>
    <xf numFmtId="0" fontId="7" fillId="0" borderId="10" xfId="54" applyNumberFormat="1" applyFont="1" applyFill="1" applyBorder="1" applyAlignment="1" applyProtection="1">
      <alignment horizontal="center" wrapText="1"/>
      <protection locked="0"/>
    </xf>
    <xf numFmtId="0" fontId="7" fillId="0" borderId="10" xfId="54" applyFont="1" applyFill="1" applyBorder="1" applyAlignment="1" applyProtection="1">
      <alignment horizontal="center"/>
      <protection locked="0"/>
    </xf>
    <xf numFmtId="0" fontId="6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 applyProtection="1">
      <alignment horizontal="center" wrapText="1"/>
      <protection locked="0"/>
    </xf>
    <xf numFmtId="49" fontId="6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49" fontId="6" fillId="0" borderId="10" xfId="54" applyNumberFormat="1" applyFont="1" applyFill="1" applyBorder="1" applyAlignment="1" applyProtection="1">
      <alignment horizontal="center"/>
      <protection locked="0"/>
    </xf>
    <xf numFmtId="49" fontId="7" fillId="0" borderId="10" xfId="54" applyNumberFormat="1" applyFont="1" applyFill="1" applyBorder="1" applyAlignment="1" applyProtection="1">
      <alignment horizontal="center"/>
      <protection locked="0"/>
    </xf>
    <xf numFmtId="3" fontId="6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wrapText="1"/>
      <protection/>
    </xf>
    <xf numFmtId="3" fontId="7" fillId="0" borderId="10" xfId="54" applyNumberFormat="1" applyFont="1" applyFill="1" applyBorder="1" applyAlignment="1">
      <alignment horizontal="center" wrapText="1"/>
      <protection/>
    </xf>
    <xf numFmtId="17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Font="1" applyFill="1" applyBorder="1" applyAlignment="1" applyProtection="1">
      <alignment horizontal="center" wrapText="1"/>
      <protection locked="0"/>
    </xf>
    <xf numFmtId="1" fontId="6" fillId="0" borderId="10" xfId="54" applyNumberFormat="1" applyFont="1" applyFill="1" applyBorder="1" applyAlignment="1" applyProtection="1">
      <alignment horizontal="center" wrapText="1"/>
      <protection locked="0"/>
    </xf>
    <xf numFmtId="3" fontId="6" fillId="0" borderId="10" xfId="54" applyNumberFormat="1" applyFont="1" applyFill="1" applyBorder="1" applyAlignment="1" applyProtection="1">
      <alignment horizontal="center" wrapText="1"/>
      <protection locked="0"/>
    </xf>
    <xf numFmtId="4" fontId="6" fillId="0" borderId="10" xfId="54" applyNumberFormat="1" applyFont="1" applyFill="1" applyBorder="1" applyAlignment="1" applyProtection="1">
      <alignment horizontal="right" wrapText="1"/>
      <protection locked="0"/>
    </xf>
    <xf numFmtId="0" fontId="6" fillId="0" borderId="10" xfId="54" applyFont="1" applyFill="1" applyBorder="1" applyAlignment="1" applyProtection="1">
      <alignment wrapText="1"/>
      <protection locked="0"/>
    </xf>
    <xf numFmtId="4" fontId="6" fillId="0" borderId="10" xfId="54" applyNumberFormat="1" applyFont="1" applyFill="1" applyBorder="1" applyAlignment="1" applyProtection="1">
      <alignment horizontal="right"/>
      <protection locked="0"/>
    </xf>
    <xf numFmtId="49" fontId="6" fillId="0" borderId="10" xfId="54" applyNumberFormat="1" applyFont="1" applyFill="1" applyBorder="1" applyAlignment="1">
      <alignment horizontal="left" wrapText="1"/>
      <protection/>
    </xf>
    <xf numFmtId="0" fontId="83" fillId="0" borderId="10" xfId="0" applyFont="1" applyFill="1" applyBorder="1" applyAlignment="1">
      <alignment wrapText="1"/>
    </xf>
    <xf numFmtId="49" fontId="6" fillId="0" borderId="12" xfId="53" applyNumberFormat="1" applyFont="1" applyFill="1" applyBorder="1" applyAlignment="1">
      <alignment wrapText="1"/>
      <protection/>
    </xf>
    <xf numFmtId="49" fontId="7" fillId="0" borderId="13" xfId="53" applyNumberFormat="1" applyFont="1" applyFill="1" applyBorder="1" applyAlignment="1">
      <alignment horizontal="left" wrapText="1"/>
      <protection/>
    </xf>
    <xf numFmtId="4" fontId="7" fillId="0" borderId="10" xfId="54" applyNumberFormat="1" applyFont="1" applyFill="1" applyBorder="1" applyAlignment="1" applyProtection="1">
      <alignment horizontal="right"/>
      <protection locked="0"/>
    </xf>
    <xf numFmtId="49" fontId="6" fillId="0" borderId="10" xfId="53" applyNumberFormat="1" applyFont="1" applyFill="1" applyBorder="1" applyAlignment="1">
      <alignment wrapText="1"/>
      <protection/>
    </xf>
    <xf numFmtId="49" fontId="7" fillId="0" borderId="13" xfId="53" applyNumberFormat="1" applyFont="1" applyFill="1" applyBorder="1" applyAlignment="1">
      <alignment wrapText="1"/>
      <protection/>
    </xf>
    <xf numFmtId="49" fontId="6" fillId="0" borderId="13" xfId="54" applyNumberFormat="1" applyFont="1" applyFill="1" applyBorder="1" applyAlignment="1">
      <alignment horizontal="left" wrapText="1"/>
      <protection/>
    </xf>
    <xf numFmtId="49" fontId="7" fillId="0" borderId="13" xfId="0" applyNumberFormat="1" applyFont="1" applyFill="1" applyBorder="1" applyAlignment="1">
      <alignment horizontal="left" wrapText="1"/>
    </xf>
    <xf numFmtId="49" fontId="6" fillId="0" borderId="13" xfId="53" applyNumberFormat="1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>
      <alignment wrapText="1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2" xfId="54" applyNumberFormat="1" applyFont="1" applyFill="1" applyBorder="1" applyAlignment="1">
      <alignment horizontal="left" wrapText="1"/>
      <protection/>
    </xf>
    <xf numFmtId="49" fontId="7" fillId="0" borderId="12" xfId="54" applyNumberFormat="1" applyFont="1" applyFill="1" applyBorder="1" applyAlignment="1">
      <alignment horizontal="left" wrapText="1"/>
      <protection/>
    </xf>
    <xf numFmtId="49" fontId="6" fillId="0" borderId="12" xfId="54" applyNumberFormat="1" applyFont="1" applyFill="1" applyBorder="1" applyAlignment="1">
      <alignment wrapText="1"/>
      <protection/>
    </xf>
    <xf numFmtId="49" fontId="7" fillId="0" borderId="12" xfId="54" applyNumberFormat="1" applyFont="1" applyFill="1" applyBorder="1" applyAlignment="1">
      <alignment wrapText="1"/>
      <protection/>
    </xf>
    <xf numFmtId="0" fontId="6" fillId="0" borderId="12" xfId="54" applyFont="1" applyFill="1" applyBorder="1" applyAlignment="1" applyProtection="1">
      <alignment horizontal="left" wrapText="1"/>
      <protection locked="0"/>
    </xf>
    <xf numFmtId="49" fontId="6" fillId="0" borderId="14" xfId="53" applyNumberFormat="1" applyFont="1" applyFill="1" applyBorder="1" applyAlignment="1">
      <alignment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7" fillId="0" borderId="12" xfId="54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left" wrapText="1"/>
    </xf>
    <xf numFmtId="4" fontId="7" fillId="0" borderId="10" xfId="54" applyNumberFormat="1" applyFont="1" applyFill="1" applyBorder="1" applyAlignment="1" applyProtection="1">
      <alignment horizontal="right" wrapText="1"/>
      <protection locked="0"/>
    </xf>
    <xf numFmtId="49" fontId="6" fillId="0" borderId="14" xfId="54" applyNumberFormat="1" applyFont="1" applyFill="1" applyBorder="1" applyAlignment="1">
      <alignment horizontal="left" wrapText="1"/>
      <protection/>
    </xf>
    <xf numFmtId="173" fontId="6" fillId="0" borderId="12" xfId="54" applyNumberFormat="1" applyFont="1" applyFill="1" applyBorder="1" applyAlignment="1">
      <alignment horizontal="left" wrapText="1"/>
      <protection/>
    </xf>
    <xf numFmtId="49" fontId="6" fillId="0" borderId="12" xfId="53" applyNumberFormat="1" applyFont="1" applyFill="1" applyBorder="1" applyAlignment="1">
      <alignment horizontal="left" wrapText="1"/>
      <protection/>
    </xf>
    <xf numFmtId="49" fontId="6" fillId="0" borderId="12" xfId="54" applyNumberFormat="1" applyFont="1" applyFill="1" applyBorder="1" applyAlignment="1" applyProtection="1">
      <alignment horizontal="center" wrapText="1"/>
      <protection locked="0"/>
    </xf>
    <xf numFmtId="49" fontId="7" fillId="0" borderId="12" xfId="53" applyNumberFormat="1" applyFont="1" applyFill="1" applyBorder="1" applyAlignment="1">
      <alignment horizontal="left" wrapText="1"/>
      <protection/>
    </xf>
    <xf numFmtId="49" fontId="7" fillId="0" borderId="12" xfId="54" applyNumberFormat="1" applyFont="1" applyFill="1" applyBorder="1" applyAlignment="1" applyProtection="1">
      <alignment horizontal="center" wrapText="1"/>
      <protection locked="0"/>
    </xf>
    <xf numFmtId="49" fontId="6" fillId="0" borderId="12" xfId="53" applyNumberFormat="1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left" wrapText="1"/>
      <protection/>
    </xf>
    <xf numFmtId="49" fontId="7" fillId="0" borderId="12" xfId="53" applyNumberFormat="1" applyFont="1" applyFill="1" applyBorder="1" applyAlignment="1">
      <alignment horizontal="center" wrapText="1"/>
      <protection/>
    </xf>
    <xf numFmtId="49" fontId="6" fillId="0" borderId="13" xfId="53" applyNumberFormat="1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wrapText="1"/>
      <protection/>
    </xf>
    <xf numFmtId="49" fontId="7" fillId="0" borderId="14" xfId="53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 applyProtection="1">
      <alignment horizontal="right"/>
      <protection/>
    </xf>
    <xf numFmtId="4" fontId="6" fillId="0" borderId="15" xfId="54" applyNumberFormat="1" applyFont="1" applyFill="1" applyBorder="1" applyAlignment="1" applyProtection="1">
      <alignment horizontal="right"/>
      <protection locked="0"/>
    </xf>
    <xf numFmtId="0" fontId="9" fillId="0" borderId="10" xfId="53" applyFont="1" applyFill="1" applyBorder="1" applyAlignment="1">
      <alignment horizontal="center" wrapText="1"/>
      <protection/>
    </xf>
    <xf numFmtId="4" fontId="9" fillId="0" borderId="10" xfId="53" applyNumberFormat="1" applyFont="1" applyFill="1" applyBorder="1" applyAlignment="1">
      <alignment horizontal="right" wrapText="1"/>
      <protection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justify"/>
    </xf>
    <xf numFmtId="49" fontId="6" fillId="0" borderId="11" xfId="54" applyNumberFormat="1" applyFont="1" applyFill="1" applyBorder="1" applyAlignment="1" applyProtection="1">
      <alignment horizontal="center"/>
      <protection locked="0"/>
    </xf>
    <xf numFmtId="49" fontId="6" fillId="0" borderId="14" xfId="53" applyNumberFormat="1" applyFont="1" applyFill="1" applyBorder="1" applyAlignment="1">
      <alignment horizontal="center" wrapText="1"/>
      <protection/>
    </xf>
    <xf numFmtId="49" fontId="7" fillId="0" borderId="0" xfId="53" applyNumberFormat="1" applyFont="1" applyFill="1" applyBorder="1" applyAlignment="1">
      <alignment wrapText="1"/>
      <protection/>
    </xf>
    <xf numFmtId="49" fontId="7" fillId="0" borderId="0" xfId="53" applyNumberFormat="1" applyFont="1" applyFill="1" applyBorder="1" applyAlignment="1">
      <alignment horizontal="center" wrapText="1"/>
      <protection/>
    </xf>
    <xf numFmtId="0" fontId="7" fillId="0" borderId="0" xfId="54" applyFont="1" applyFill="1" applyBorder="1" applyAlignment="1" applyProtection="1">
      <alignment horizontal="center"/>
      <protection locked="0"/>
    </xf>
    <xf numFmtId="4" fontId="7" fillId="0" borderId="0" xfId="54" applyNumberFormat="1" applyFont="1" applyFill="1" applyBorder="1" applyAlignment="1" applyProtection="1">
      <alignment/>
      <protection locked="0"/>
    </xf>
    <xf numFmtId="4" fontId="10" fillId="0" borderId="0" xfId="53" applyNumberFormat="1" applyFont="1" applyFill="1" applyBorder="1" applyAlignment="1">
      <alignment horizontal="right" wrapText="1"/>
      <protection/>
    </xf>
    <xf numFmtId="4" fontId="6" fillId="0" borderId="0" xfId="54" applyNumberFormat="1" applyFont="1" applyFill="1" applyBorder="1" applyAlignment="1" applyProtection="1">
      <alignment horizontal="right"/>
      <protection/>
    </xf>
    <xf numFmtId="0" fontId="6" fillId="0" borderId="13" xfId="54" applyFont="1" applyFill="1" applyBorder="1" applyAlignment="1" applyProtection="1">
      <alignment horizontal="center" wrapText="1"/>
      <protection locked="0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54" applyNumberFormat="1" applyFont="1" applyFill="1" applyBorder="1" applyAlignment="1" applyProtection="1">
      <alignment horizontal="center" vertical="center"/>
      <protection locked="0"/>
    </xf>
    <xf numFmtId="4" fontId="6" fillId="0" borderId="10" xfId="54" applyNumberFormat="1" applyFont="1" applyFill="1" applyBorder="1" applyAlignment="1" applyProtection="1">
      <alignment horizontal="center"/>
      <protection locked="0"/>
    </xf>
    <xf numFmtId="4" fontId="7" fillId="0" borderId="10" xfId="54" applyNumberFormat="1" applyFont="1" applyFill="1" applyBorder="1" applyAlignment="1" applyProtection="1">
      <alignment horizontal="center"/>
      <protection locked="0"/>
    </xf>
    <xf numFmtId="4" fontId="7" fillId="0" borderId="0" xfId="54" applyNumberFormat="1" applyFont="1" applyFill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vertical="top"/>
      <protection locked="0"/>
    </xf>
    <xf numFmtId="4" fontId="6" fillId="0" borderId="10" xfId="54" applyNumberFormat="1" applyFont="1" applyFill="1" applyBorder="1" applyAlignment="1" applyProtection="1">
      <alignment horizontal="center" wrapText="1"/>
      <protection locked="0"/>
    </xf>
    <xf numFmtId="173" fontId="7" fillId="0" borderId="12" xfId="54" applyNumberFormat="1" applyFont="1" applyFill="1" applyBorder="1" applyAlignment="1">
      <alignment horizontal="left" wrapText="1"/>
      <protection/>
    </xf>
    <xf numFmtId="3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Fill="1" applyAlignment="1" applyProtection="1">
      <alignment vertical="top"/>
      <protection locked="0"/>
    </xf>
    <xf numFmtId="4" fontId="6" fillId="0" borderId="10" xfId="54" applyNumberFormat="1" applyFont="1" applyFill="1" applyBorder="1" applyAlignment="1">
      <alignment wrapText="1"/>
      <protection/>
    </xf>
    <xf numFmtId="0" fontId="14" fillId="0" borderId="0" xfId="54" applyFont="1" applyFill="1" applyAlignment="1" applyProtection="1">
      <alignment vertical="top"/>
      <protection locked="0"/>
    </xf>
    <xf numFmtId="0" fontId="14" fillId="0" borderId="0" xfId="54" applyFont="1" applyFill="1" applyAlignment="1" applyProtection="1">
      <alignment vertical="top" wrapText="1"/>
      <protection locked="0"/>
    </xf>
    <xf numFmtId="0" fontId="14" fillId="0" borderId="0" xfId="54" applyFont="1" applyFill="1" applyAlignment="1" applyProtection="1">
      <alignment horizontal="center" vertical="top"/>
      <protection locked="0"/>
    </xf>
    <xf numFmtId="3" fontId="15" fillId="34" borderId="0" xfId="54" applyNumberFormat="1" applyFont="1" applyFill="1" applyAlignment="1" applyProtection="1">
      <alignment vertical="top"/>
      <protection locked="0"/>
    </xf>
    <xf numFmtId="3" fontId="15" fillId="34" borderId="0" xfId="54" applyNumberFormat="1" applyFont="1" applyFill="1" applyAlignment="1" applyProtection="1">
      <alignment horizontal="center" vertical="top"/>
      <protection locked="0"/>
    </xf>
    <xf numFmtId="0" fontId="16" fillId="0" borderId="0" xfId="54" applyFont="1" applyFill="1" applyAlignment="1" applyProtection="1">
      <alignment horizontal="center" vertical="top" wrapText="1"/>
      <protection locked="0"/>
    </xf>
    <xf numFmtId="3" fontId="16" fillId="0" borderId="0" xfId="54" applyNumberFormat="1" applyFont="1" applyFill="1" applyAlignment="1" applyProtection="1">
      <alignment horizontal="center" vertical="top" wrapText="1"/>
      <protection locked="0"/>
    </xf>
    <xf numFmtId="0" fontId="4" fillId="0" borderId="0" xfId="54" applyFont="1" applyFill="1" applyAlignment="1" applyProtection="1">
      <alignment vertical="top"/>
      <protection locked="0"/>
    </xf>
    <xf numFmtId="0" fontId="17" fillId="0" borderId="0" xfId="54" applyFont="1" applyFill="1" applyAlignment="1" applyProtection="1">
      <alignment horizontal="center" vertical="top" wrapText="1"/>
      <protection locked="0"/>
    </xf>
    <xf numFmtId="0" fontId="16" fillId="0" borderId="10" xfId="54" applyFont="1" applyFill="1" applyBorder="1" applyAlignment="1" applyProtection="1">
      <alignment horizontal="center" vertical="top" wrapText="1"/>
      <protection locked="0"/>
    </xf>
    <xf numFmtId="3" fontId="1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0" xfId="54" applyFont="1" applyFill="1" applyAlignment="1" applyProtection="1">
      <alignment horizontal="center" vertical="top" wrapText="1"/>
      <protection locked="0"/>
    </xf>
    <xf numFmtId="0" fontId="18" fillId="0" borderId="10" xfId="54" applyFont="1" applyFill="1" applyBorder="1" applyAlignment="1" applyProtection="1">
      <alignment horizontal="center" vertical="top"/>
      <protection locked="0"/>
    </xf>
    <xf numFmtId="0" fontId="18" fillId="0" borderId="11" xfId="54" applyFont="1" applyFill="1" applyBorder="1" applyAlignment="1" applyProtection="1">
      <alignment horizontal="center" vertical="top" wrapText="1"/>
      <protection locked="0"/>
    </xf>
    <xf numFmtId="0" fontId="18" fillId="0" borderId="11" xfId="54" applyFont="1" applyFill="1" applyBorder="1" applyAlignment="1" applyProtection="1">
      <alignment horizontal="center" vertical="top"/>
      <protection locked="0"/>
    </xf>
    <xf numFmtId="3" fontId="18" fillId="0" borderId="11" xfId="54" applyNumberFormat="1" applyFont="1" applyFill="1" applyBorder="1" applyAlignment="1" applyProtection="1">
      <alignment horizontal="center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19" fillId="34" borderId="10" xfId="54" applyFont="1" applyFill="1" applyBorder="1" applyAlignment="1" applyProtection="1">
      <alignment horizontal="center" vertical="center"/>
      <protection locked="0"/>
    </xf>
    <xf numFmtId="0" fontId="19" fillId="34" borderId="10" xfId="54" applyFont="1" applyFill="1" applyBorder="1" applyAlignment="1" applyProtection="1">
      <alignment horizontal="left" vertical="center" wrapText="1"/>
      <protection locked="0"/>
    </xf>
    <xf numFmtId="0" fontId="19" fillId="34" borderId="10" xfId="54" applyNumberFormat="1" applyFont="1" applyFill="1" applyBorder="1" applyAlignment="1" applyProtection="1">
      <alignment horizontal="left" vertical="center" wrapText="1"/>
      <protection locked="0"/>
    </xf>
    <xf numFmtId="4" fontId="19" fillId="34" borderId="10" xfId="54" applyNumberFormat="1" applyFont="1" applyFill="1" applyBorder="1" applyAlignment="1" applyProtection="1">
      <alignment horizontal="center" vertical="center"/>
      <protection locked="0"/>
    </xf>
    <xf numFmtId="172" fontId="19" fillId="0" borderId="11" xfId="54" applyNumberFormat="1" applyFont="1" applyFill="1" applyBorder="1" applyAlignment="1" applyProtection="1">
      <alignment horizontal="center" vertical="center"/>
      <protection locked="0"/>
    </xf>
    <xf numFmtId="49" fontId="19" fillId="34" borderId="10" xfId="54" applyNumberFormat="1" applyFont="1" applyFill="1" applyBorder="1" applyAlignment="1" applyProtection="1">
      <alignment horizontal="center" vertical="top"/>
      <protection locked="0"/>
    </xf>
    <xf numFmtId="0" fontId="19" fillId="34" borderId="10" xfId="54" applyFont="1" applyFill="1" applyBorder="1" applyAlignment="1" applyProtection="1">
      <alignment horizontal="left" vertical="top" wrapText="1"/>
      <protection locked="0"/>
    </xf>
    <xf numFmtId="49" fontId="19" fillId="34" borderId="10" xfId="54" applyNumberFormat="1" applyFont="1" applyFill="1" applyBorder="1" applyAlignment="1" applyProtection="1">
      <alignment horizontal="center" vertical="top" wrapText="1"/>
      <protection locked="0"/>
    </xf>
    <xf numFmtId="0" fontId="19" fillId="34" borderId="10" xfId="54" applyFont="1" applyFill="1" applyBorder="1" applyAlignment="1" applyProtection="1">
      <alignment horizontal="center" vertical="top"/>
      <protection locked="0"/>
    </xf>
    <xf numFmtId="49" fontId="20" fillId="34" borderId="10" xfId="53" applyNumberFormat="1" applyFont="1" applyFill="1" applyBorder="1" applyAlignment="1">
      <alignment horizontal="center"/>
      <protection/>
    </xf>
    <xf numFmtId="0" fontId="20" fillId="34" borderId="10" xfId="53" applyFont="1" applyFill="1" applyBorder="1" applyAlignment="1">
      <alignment horizontal="left" wrapText="1"/>
      <protection/>
    </xf>
    <xf numFmtId="49" fontId="20" fillId="34" borderId="10" xfId="53" applyNumberFormat="1" applyFont="1" applyFill="1" applyBorder="1" applyAlignment="1">
      <alignment horizontal="center" vertical="center" wrapText="1"/>
      <protection/>
    </xf>
    <xf numFmtId="4" fontId="20" fillId="34" borderId="10" xfId="54" applyNumberFormat="1" applyFont="1" applyFill="1" applyBorder="1" applyAlignment="1" applyProtection="1">
      <alignment horizontal="center" vertical="center"/>
      <protection locked="0"/>
    </xf>
    <xf numFmtId="172" fontId="20" fillId="0" borderId="11" xfId="54" applyNumberFormat="1" applyFont="1" applyFill="1" applyBorder="1" applyAlignment="1" applyProtection="1">
      <alignment horizontal="center" vertical="center"/>
      <protection locked="0"/>
    </xf>
    <xf numFmtId="174" fontId="3" fillId="0" borderId="0" xfId="54" applyNumberFormat="1" applyFont="1" applyFill="1" applyAlignment="1" applyProtection="1">
      <alignment vertical="top"/>
      <protection locked="0"/>
    </xf>
    <xf numFmtId="49" fontId="19" fillId="34" borderId="10" xfId="54" applyNumberFormat="1" applyFont="1" applyFill="1" applyBorder="1" applyAlignment="1" applyProtection="1">
      <alignment horizontal="center" vertical="center"/>
      <protection locked="0"/>
    </xf>
    <xf numFmtId="49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34" borderId="10" xfId="54" applyFont="1" applyFill="1" applyBorder="1" applyAlignment="1" applyProtection="1">
      <alignment horizontal="left" vertical="top" wrapText="1"/>
      <protection locked="0"/>
    </xf>
    <xf numFmtId="0" fontId="20" fillId="34" borderId="10" xfId="54" applyNumberFormat="1" applyFont="1" applyFill="1" applyBorder="1" applyAlignment="1" applyProtection="1">
      <alignment horizontal="center" vertical="top" wrapText="1"/>
      <protection locked="0"/>
    </xf>
    <xf numFmtId="0" fontId="20" fillId="34" borderId="10" xfId="54" applyFont="1" applyFill="1" applyBorder="1" applyAlignment="1" applyProtection="1">
      <alignment horizontal="center" vertical="top"/>
      <protection locked="0"/>
    </xf>
    <xf numFmtId="0" fontId="19" fillId="34" borderId="10" xfId="54" applyFont="1" applyFill="1" applyBorder="1" applyAlignment="1">
      <alignment horizontal="left" wrapText="1"/>
      <protection/>
    </xf>
    <xf numFmtId="49" fontId="19" fillId="34" borderId="10" xfId="54" applyNumberFormat="1" applyFont="1" applyFill="1" applyBorder="1" applyAlignment="1" applyProtection="1">
      <alignment horizontal="center" vertical="center" wrapText="1"/>
      <protection locked="0"/>
    </xf>
    <xf numFmtId="175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34" borderId="10" xfId="54" applyFont="1" applyFill="1" applyBorder="1" applyAlignment="1">
      <alignment horizontal="left" wrapText="1"/>
      <protection/>
    </xf>
    <xf numFmtId="49" fontId="20" fillId="34" borderId="10" xfId="54" applyNumberFormat="1" applyFont="1" applyFill="1" applyBorder="1" applyAlignment="1" applyProtection="1">
      <alignment horizontal="center" vertical="top" wrapText="1"/>
      <protection locked="0"/>
    </xf>
    <xf numFmtId="175" fontId="20" fillId="34" borderId="10" xfId="54" applyNumberFormat="1" applyFont="1" applyFill="1" applyBorder="1" applyAlignment="1" applyProtection="1">
      <alignment horizontal="center" vertical="center"/>
      <protection locked="0"/>
    </xf>
    <xf numFmtId="49" fontId="19" fillId="34" borderId="10" xfId="54" applyNumberFormat="1" applyFont="1" applyFill="1" applyBorder="1" applyAlignment="1">
      <alignment horizontal="center" vertical="center" wrapText="1"/>
      <protection/>
    </xf>
    <xf numFmtId="49" fontId="20" fillId="34" borderId="10" xfId="54" applyNumberFormat="1" applyFont="1" applyFill="1" applyBorder="1" applyAlignment="1">
      <alignment horizontal="center" vertical="center" wrapText="1"/>
      <protection/>
    </xf>
    <xf numFmtId="0" fontId="20" fillId="34" borderId="10" xfId="54" applyFont="1" applyFill="1" applyBorder="1" applyAlignment="1" applyProtection="1">
      <alignment horizontal="center" vertical="center"/>
      <protection locked="0"/>
    </xf>
    <xf numFmtId="0" fontId="20" fillId="34" borderId="10" xfId="54" applyFont="1" applyFill="1" applyBorder="1" applyAlignment="1">
      <alignment horizontal="left" vertical="center" wrapText="1"/>
      <protection/>
    </xf>
    <xf numFmtId="0" fontId="20" fillId="34" borderId="10" xfId="54" applyFont="1" applyFill="1" applyBorder="1" applyAlignment="1" applyProtection="1">
      <alignment horizontal="left" vertical="center" wrapText="1"/>
      <protection locked="0"/>
    </xf>
    <xf numFmtId="49" fontId="2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54" applyFont="1" applyFill="1" applyBorder="1" applyAlignment="1" applyProtection="1">
      <alignment horizontal="left" wrapText="1"/>
      <protection locked="0"/>
    </xf>
    <xf numFmtId="0" fontId="20" fillId="34" borderId="10" xfId="54" applyFont="1" applyFill="1" applyBorder="1" applyAlignment="1" applyProtection="1">
      <alignment horizontal="left" wrapText="1"/>
      <protection locked="0"/>
    </xf>
    <xf numFmtId="49" fontId="20" fillId="34" borderId="10" xfId="54" applyNumberFormat="1" applyFont="1" applyFill="1" applyBorder="1" applyAlignment="1" applyProtection="1">
      <alignment horizontal="center" wrapText="1"/>
      <protection locked="0"/>
    </xf>
    <xf numFmtId="3" fontId="20" fillId="34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 applyProtection="1">
      <alignment horizontal="center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19" fillId="34" borderId="14" xfId="54" applyFont="1" applyFill="1" applyBorder="1" applyAlignment="1">
      <alignment wrapText="1"/>
      <protection/>
    </xf>
    <xf numFmtId="0" fontId="19" fillId="34" borderId="10" xfId="54" applyFont="1" applyFill="1" applyBorder="1" applyAlignment="1" applyProtection="1">
      <alignment horizontal="center"/>
      <protection locked="0"/>
    </xf>
    <xf numFmtId="175" fontId="19" fillId="34" borderId="10" xfId="54" applyNumberFormat="1" applyFont="1" applyFill="1" applyBorder="1" applyAlignment="1" applyProtection="1">
      <alignment horizontal="center" vertical="top"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21" fillId="0" borderId="0" xfId="54" applyFont="1" applyFill="1" applyAlignment="1" applyProtection="1">
      <alignment horizontal="center"/>
      <protection locked="0"/>
    </xf>
    <xf numFmtId="0" fontId="21" fillId="0" borderId="0" xfId="54" applyFont="1" applyFill="1" applyAlignment="1" applyProtection="1">
      <alignment/>
      <protection locked="0"/>
    </xf>
    <xf numFmtId="49" fontId="19" fillId="34" borderId="10" xfId="54" applyNumberFormat="1" applyFont="1" applyFill="1" applyBorder="1" applyAlignment="1">
      <alignment horizontal="center" vertical="center"/>
      <protection/>
    </xf>
    <xf numFmtId="3" fontId="19" fillId="34" borderId="10" xfId="54" applyNumberFormat="1" applyFont="1" applyFill="1" applyBorder="1" applyAlignment="1">
      <alignment horizontal="center" vertical="center" wrapText="1"/>
      <protection/>
    </xf>
    <xf numFmtId="49" fontId="20" fillId="34" borderId="10" xfId="54" applyNumberFormat="1" applyFont="1" applyFill="1" applyBorder="1" applyAlignment="1">
      <alignment horizontal="center" vertical="center"/>
      <protection/>
    </xf>
    <xf numFmtId="49" fontId="19" fillId="4" borderId="10" xfId="54" applyNumberFormat="1" applyFont="1" applyFill="1" applyBorder="1" applyAlignment="1" applyProtection="1">
      <alignment horizontal="center" vertical="center"/>
      <protection locked="0"/>
    </xf>
    <xf numFmtId="0" fontId="19" fillId="4" borderId="10" xfId="54" applyFont="1" applyFill="1" applyBorder="1" applyAlignment="1" applyProtection="1">
      <alignment horizontal="left" vertical="center" wrapText="1"/>
      <protection locked="0"/>
    </xf>
    <xf numFmtId="49" fontId="19" fillId="4" borderId="10" xfId="54" applyNumberFormat="1" applyFont="1" applyFill="1" applyBorder="1" applyAlignment="1" applyProtection="1">
      <alignment horizontal="left" vertical="center" wrapText="1"/>
      <protection locked="0"/>
    </xf>
    <xf numFmtId="0" fontId="19" fillId="4" borderId="10" xfId="54" applyFont="1" applyFill="1" applyBorder="1" applyAlignment="1" applyProtection="1">
      <alignment horizontal="center" vertical="center"/>
      <protection locked="0"/>
    </xf>
    <xf numFmtId="4" fontId="19" fillId="4" borderId="10" xfId="54" applyNumberFormat="1" applyFont="1" applyFill="1" applyBorder="1" applyAlignment="1" applyProtection="1">
      <alignment horizontal="center" vertical="center"/>
      <protection locked="0"/>
    </xf>
    <xf numFmtId="3" fontId="16" fillId="0" borderId="0" xfId="54" applyNumberFormat="1" applyFont="1" applyFill="1" applyAlignment="1" applyProtection="1">
      <alignment vertical="center"/>
      <protection locked="0"/>
    </xf>
    <xf numFmtId="0" fontId="11" fillId="0" borderId="0" xfId="54" applyFont="1" applyFill="1" applyAlignment="1" applyProtection="1">
      <alignment vertical="center"/>
      <protection locked="0"/>
    </xf>
    <xf numFmtId="0" fontId="12" fillId="0" borderId="0" xfId="54" applyFont="1" applyFill="1" applyAlignment="1" applyProtection="1">
      <alignment vertical="top" wrapText="1"/>
      <protection locked="0"/>
    </xf>
    <xf numFmtId="0" fontId="12" fillId="0" borderId="0" xfId="54" applyFont="1" applyFill="1" applyAlignment="1" applyProtection="1">
      <alignment horizontal="center" vertical="top"/>
      <protection locked="0"/>
    </xf>
    <xf numFmtId="0" fontId="12" fillId="0" borderId="0" xfId="54" applyFont="1" applyFill="1" applyAlignment="1" applyProtection="1">
      <alignment vertical="top"/>
      <protection locked="0"/>
    </xf>
    <xf numFmtId="3" fontId="12" fillId="0" borderId="0" xfId="54" applyNumberFormat="1" applyFont="1" applyFill="1" applyAlignment="1" applyProtection="1">
      <alignment vertical="top"/>
      <protection locked="0"/>
    </xf>
    <xf numFmtId="3" fontId="14" fillId="0" borderId="0" xfId="54" applyNumberFormat="1" applyFont="1" applyFill="1" applyAlignment="1" applyProtection="1">
      <alignment horizontal="center" vertical="top"/>
      <protection locked="0"/>
    </xf>
    <xf numFmtId="0" fontId="13" fillId="0" borderId="0" xfId="54" applyFont="1" applyFill="1" applyAlignment="1" applyProtection="1">
      <alignment vertical="top" wrapText="1"/>
      <protection locked="0"/>
    </xf>
    <xf numFmtId="0" fontId="13" fillId="0" borderId="0" xfId="54" applyFont="1" applyFill="1" applyAlignment="1" applyProtection="1">
      <alignment horizontal="center" vertical="top"/>
      <protection locked="0"/>
    </xf>
    <xf numFmtId="0" fontId="13" fillId="0" borderId="0" xfId="54" applyFont="1" applyFill="1" applyAlignment="1" applyProtection="1">
      <alignment vertical="top"/>
      <protection locked="0"/>
    </xf>
    <xf numFmtId="3" fontId="13" fillId="0" borderId="0" xfId="54" applyNumberFormat="1" applyFont="1" applyFill="1" applyAlignment="1" applyProtection="1">
      <alignment vertical="top"/>
      <protection locked="0"/>
    </xf>
    <xf numFmtId="3" fontId="14" fillId="0" borderId="0" xfId="54" applyNumberFormat="1" applyFont="1" applyFill="1" applyAlignment="1" applyProtection="1">
      <alignment vertical="top"/>
      <protection locked="0"/>
    </xf>
    <xf numFmtId="0" fontId="19" fillId="34" borderId="10" xfId="54" applyFont="1" applyFill="1" applyBorder="1" applyAlignment="1">
      <alignment horizontal="left" vertical="center" wrapText="1"/>
      <protection/>
    </xf>
    <xf numFmtId="0" fontId="11" fillId="0" borderId="0" xfId="54" applyFont="1" applyFill="1" applyAlignment="1" applyProtection="1">
      <alignment horizontal="center" vertical="top"/>
      <protection locked="0"/>
    </xf>
    <xf numFmtId="0" fontId="20" fillId="34" borderId="14" xfId="54" applyFont="1" applyFill="1" applyBorder="1" applyAlignment="1">
      <alignment wrapText="1"/>
      <protection/>
    </xf>
    <xf numFmtId="175" fontId="19" fillId="0" borderId="10" xfId="54" applyNumberFormat="1" applyFont="1" applyFill="1" applyBorder="1" applyAlignment="1" applyProtection="1">
      <alignment horizontal="center" vertical="center"/>
      <protection locked="0"/>
    </xf>
    <xf numFmtId="175" fontId="20" fillId="0" borderId="10" xfId="54" applyNumberFormat="1" applyFont="1" applyFill="1" applyBorder="1" applyAlignment="1" applyProtection="1">
      <alignment horizontal="center" vertical="center"/>
      <protection locked="0"/>
    </xf>
    <xf numFmtId="49" fontId="22" fillId="0" borderId="0" xfId="57" applyNumberFormat="1" applyFont="1">
      <alignment/>
      <protection/>
    </xf>
    <xf numFmtId="49" fontId="23" fillId="0" borderId="0" xfId="57" applyNumberFormat="1" applyFont="1" applyAlignment="1">
      <alignment wrapText="1"/>
      <protection/>
    </xf>
    <xf numFmtId="49" fontId="23" fillId="0" borderId="0" xfId="57" applyNumberFormat="1" applyFont="1" applyAlignment="1">
      <alignment horizontal="center"/>
      <protection/>
    </xf>
    <xf numFmtId="49" fontId="24" fillId="0" borderId="0" xfId="57" applyNumberFormat="1" applyFont="1" applyAlignment="1">
      <alignment horizontal="center"/>
      <protection/>
    </xf>
    <xf numFmtId="0" fontId="23" fillId="0" borderId="0" xfId="57" applyFont="1">
      <alignment/>
      <protection/>
    </xf>
    <xf numFmtId="0" fontId="5" fillId="0" borderId="0" xfId="57">
      <alignment/>
      <protection/>
    </xf>
    <xf numFmtId="49" fontId="25" fillId="0" borderId="0" xfId="57" applyNumberFormat="1" applyFont="1" applyAlignment="1">
      <alignment horizontal="left"/>
      <protection/>
    </xf>
    <xf numFmtId="3" fontId="15" fillId="0" borderId="0" xfId="54" applyNumberFormat="1" applyFont="1" applyFill="1" applyAlignment="1" applyProtection="1">
      <alignment vertical="top"/>
      <protection locked="0"/>
    </xf>
    <xf numFmtId="3" fontId="15" fillId="0" borderId="0" xfId="54" applyNumberFormat="1" applyFont="1" applyFill="1" applyAlignment="1" applyProtection="1">
      <alignment horizontal="center" vertical="top"/>
      <protection locked="0"/>
    </xf>
    <xf numFmtId="49" fontId="24" fillId="0" borderId="0" xfId="57" applyNumberFormat="1" applyFont="1" applyAlignment="1">
      <alignment horizontal="left"/>
      <protection/>
    </xf>
    <xf numFmtId="49" fontId="26" fillId="0" borderId="0" xfId="57" applyNumberFormat="1" applyFont="1" applyAlignment="1">
      <alignment/>
      <protection/>
    </xf>
    <xf numFmtId="49" fontId="26" fillId="0" borderId="0" xfId="57" applyNumberFormat="1" applyFont="1" applyAlignment="1">
      <alignment horizontal="center" wrapText="1"/>
      <protection/>
    </xf>
    <xf numFmtId="49" fontId="26" fillId="0" borderId="0" xfId="57" applyNumberFormat="1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49" fontId="12" fillId="0" borderId="18" xfId="57" applyNumberFormat="1" applyFont="1" applyBorder="1" applyAlignment="1">
      <alignment horizontal="center" vertical="center" wrapText="1"/>
      <protection/>
    </xf>
    <xf numFmtId="0" fontId="5" fillId="0" borderId="19" xfId="57" applyFont="1" applyBorder="1">
      <alignment/>
      <protection/>
    </xf>
    <xf numFmtId="0" fontId="23" fillId="0" borderId="20" xfId="57" applyFont="1" applyBorder="1" applyAlignment="1">
      <alignment horizontal="center" vertical="center"/>
      <protection/>
    </xf>
    <xf numFmtId="0" fontId="5" fillId="0" borderId="20" xfId="57" applyBorder="1" applyAlignment="1">
      <alignment horizontal="center" vertical="center"/>
      <protection/>
    </xf>
    <xf numFmtId="0" fontId="5" fillId="0" borderId="20" xfId="57" applyBorder="1">
      <alignment/>
      <protection/>
    </xf>
    <xf numFmtId="49" fontId="12" fillId="0" borderId="21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6" fillId="0" borderId="13" xfId="57" applyFont="1" applyBorder="1" applyAlignment="1">
      <alignment wrapText="1"/>
      <protection/>
    </xf>
    <xf numFmtId="49" fontId="7" fillId="0" borderId="21" xfId="57" applyNumberFormat="1" applyFont="1" applyBorder="1" applyAlignment="1">
      <alignment horizontal="center" wrapText="1"/>
      <protection/>
    </xf>
    <xf numFmtId="49" fontId="13" fillId="0" borderId="21" xfId="57" applyNumberFormat="1" applyFont="1" applyBorder="1" applyAlignment="1">
      <alignment horizontal="center" wrapText="1"/>
      <protection/>
    </xf>
    <xf numFmtId="0" fontId="13" fillId="0" borderId="21" xfId="57" applyFont="1" applyBorder="1" applyAlignment="1">
      <alignment horizontal="center" wrapText="1"/>
      <protection/>
    </xf>
    <xf numFmtId="0" fontId="23" fillId="0" borderId="18" xfId="57" applyFont="1" applyBorder="1" applyAlignment="1">
      <alignment horizontal="center"/>
      <protection/>
    </xf>
    <xf numFmtId="0" fontId="23" fillId="0" borderId="19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4" fontId="12" fillId="35" borderId="21" xfId="57" applyNumberFormat="1" applyFont="1" applyFill="1" applyBorder="1" applyAlignment="1">
      <alignment horizontal="right" wrapText="1"/>
      <protection/>
    </xf>
    <xf numFmtId="4" fontId="12" fillId="4" borderId="10" xfId="57" applyNumberFormat="1" applyFont="1" applyFill="1" applyBorder="1" applyAlignment="1">
      <alignment horizontal="right"/>
      <protection/>
    </xf>
    <xf numFmtId="2" fontId="12" fillId="4" borderId="10" xfId="57" applyNumberFormat="1" applyFont="1" applyFill="1" applyBorder="1" applyAlignment="1">
      <alignment horizontal="right"/>
      <protection/>
    </xf>
    <xf numFmtId="0" fontId="26" fillId="0" borderId="0" xfId="57" applyFont="1">
      <alignment/>
      <protection/>
    </xf>
    <xf numFmtId="4" fontId="12" fillId="36" borderId="21" xfId="57" applyNumberFormat="1" applyFont="1" applyFill="1" applyBorder="1" applyAlignment="1">
      <alignment horizontal="right" wrapText="1"/>
      <protection/>
    </xf>
    <xf numFmtId="4" fontId="12" fillId="34" borderId="10" xfId="57" applyNumberFormat="1" applyFont="1" applyFill="1" applyBorder="1" applyAlignment="1">
      <alignment horizontal="right"/>
      <protection/>
    </xf>
    <xf numFmtId="2" fontId="12" fillId="34" borderId="10" xfId="57" applyNumberFormat="1" applyFont="1" applyFill="1" applyBorder="1" applyAlignment="1">
      <alignment horizontal="right"/>
      <protection/>
    </xf>
    <xf numFmtId="0" fontId="30" fillId="0" borderId="0" xfId="57" applyFont="1">
      <alignment/>
      <protection/>
    </xf>
    <xf numFmtId="4" fontId="13" fillId="34" borderId="10" xfId="57" applyNumberFormat="1" applyFont="1" applyFill="1" applyBorder="1" applyAlignment="1">
      <alignment horizontal="right"/>
      <protection/>
    </xf>
    <xf numFmtId="172" fontId="23" fillId="0" borderId="19" xfId="57" applyNumberFormat="1" applyFont="1" applyFill="1" applyBorder="1" applyAlignment="1">
      <alignment horizontal="right" wrapText="1"/>
      <protection/>
    </xf>
    <xf numFmtId="2" fontId="12" fillId="0" borderId="10" xfId="57" applyNumberFormat="1" applyFont="1" applyBorder="1" applyAlignment="1">
      <alignment horizontal="right"/>
      <protection/>
    </xf>
    <xf numFmtId="4" fontId="13" fillId="0" borderId="18" xfId="57" applyNumberFormat="1" applyFont="1" applyFill="1" applyBorder="1" applyAlignment="1">
      <alignment horizontal="right" wrapText="1"/>
      <protection/>
    </xf>
    <xf numFmtId="172" fontId="23" fillId="0" borderId="18" xfId="57" applyNumberFormat="1" applyFont="1" applyFill="1" applyBorder="1" applyAlignment="1">
      <alignment horizontal="right" wrapText="1"/>
      <protection/>
    </xf>
    <xf numFmtId="4" fontId="13" fillId="0" borderId="15" xfId="57" applyNumberFormat="1" applyFont="1" applyBorder="1" applyAlignment="1">
      <alignment horizontal="right"/>
      <protection/>
    </xf>
    <xf numFmtId="2" fontId="13" fillId="0" borderId="10" xfId="57" applyNumberFormat="1" applyFont="1" applyBorder="1" applyAlignment="1">
      <alignment horizontal="right"/>
      <protection/>
    </xf>
    <xf numFmtId="4" fontId="13" fillId="0" borderId="10" xfId="57" applyNumberFormat="1" applyFont="1" applyBorder="1" applyAlignment="1">
      <alignment horizontal="right"/>
      <protection/>
    </xf>
    <xf numFmtId="0" fontId="33" fillId="0" borderId="0" xfId="57" applyFont="1">
      <alignment/>
      <protection/>
    </xf>
    <xf numFmtId="49" fontId="12" fillId="0" borderId="21" xfId="57" applyNumberFormat="1" applyFont="1" applyFill="1" applyBorder="1" applyAlignment="1">
      <alignment horizontal="center" wrapText="1"/>
      <protection/>
    </xf>
    <xf numFmtId="49" fontId="12" fillId="34" borderId="10" xfId="53" applyNumberFormat="1" applyFont="1" applyFill="1" applyBorder="1" applyAlignment="1">
      <alignment horizontal="left" wrapText="1"/>
      <protection/>
    </xf>
    <xf numFmtId="4" fontId="12" fillId="0" borderId="21" xfId="57" applyNumberFormat="1" applyFont="1" applyFill="1" applyBorder="1" applyAlignment="1">
      <alignment wrapText="1"/>
      <protection/>
    </xf>
    <xf numFmtId="4" fontId="12" fillId="0" borderId="10" xfId="57" applyNumberFormat="1" applyFont="1" applyBorder="1" applyAlignment="1">
      <alignment horizontal="right"/>
      <protection/>
    </xf>
    <xf numFmtId="0" fontId="35" fillId="0" borderId="0" xfId="57" applyFont="1">
      <alignment/>
      <protection/>
    </xf>
    <xf numFmtId="49" fontId="13" fillId="34" borderId="10" xfId="53" applyNumberFormat="1" applyFont="1" applyFill="1" applyBorder="1" applyAlignment="1">
      <alignment horizontal="left" wrapText="1"/>
      <protection/>
    </xf>
    <xf numFmtId="0" fontId="38" fillId="0" borderId="0" xfId="57" applyFont="1">
      <alignment/>
      <protection/>
    </xf>
    <xf numFmtId="49" fontId="13" fillId="0" borderId="18" xfId="57" applyNumberFormat="1" applyFont="1" applyFill="1" applyBorder="1" applyAlignment="1">
      <alignment wrapText="1"/>
      <protection/>
    </xf>
    <xf numFmtId="4" fontId="13" fillId="0" borderId="21" xfId="57" applyNumberFormat="1" applyFont="1" applyFill="1" applyBorder="1" applyAlignment="1">
      <alignment wrapText="1"/>
      <protection/>
    </xf>
    <xf numFmtId="4" fontId="12" fillId="4" borderId="21" xfId="57" applyNumberFormat="1" applyFont="1" applyFill="1" applyBorder="1" applyAlignment="1">
      <alignment horizontal="right" wrapText="1"/>
      <protection/>
    </xf>
    <xf numFmtId="4" fontId="12" fillId="4" borderId="15" xfId="57" applyNumberFormat="1" applyFont="1" applyFill="1" applyBorder="1" applyAlignment="1">
      <alignment horizontal="right"/>
      <protection/>
    </xf>
    <xf numFmtId="4" fontId="12" fillId="0" borderId="18" xfId="57" applyNumberFormat="1" applyFont="1" applyFill="1" applyBorder="1" applyAlignment="1">
      <alignment horizontal="right" wrapText="1"/>
      <protection/>
    </xf>
    <xf numFmtId="0" fontId="34" fillId="4" borderId="0" xfId="57" applyFont="1" applyFill="1" applyAlignment="1">
      <alignment horizontal="right"/>
      <protection/>
    </xf>
    <xf numFmtId="172" fontId="24" fillId="0" borderId="21" xfId="57" applyNumberFormat="1" applyFont="1" applyFill="1" applyBorder="1" applyAlignment="1">
      <alignment horizontal="right" wrapText="1"/>
      <protection/>
    </xf>
    <xf numFmtId="172" fontId="24" fillId="0" borderId="22" xfId="57" applyNumberFormat="1" applyFont="1" applyFill="1" applyBorder="1" applyAlignment="1">
      <alignment horizontal="right" wrapText="1"/>
      <protection/>
    </xf>
    <xf numFmtId="49" fontId="12" fillId="4" borderId="12" xfId="53" applyNumberFormat="1" applyFont="1" applyFill="1" applyBorder="1" applyAlignment="1">
      <alignment wrapText="1"/>
      <protection/>
    </xf>
    <xf numFmtId="49" fontId="12" fillId="4" borderId="12" xfId="53" applyNumberFormat="1" applyFont="1" applyFill="1" applyBorder="1" applyAlignment="1">
      <alignment horizontal="center" wrapText="1"/>
      <protection/>
    </xf>
    <xf numFmtId="49" fontId="12" fillId="4" borderId="13" xfId="53" applyNumberFormat="1" applyFont="1" applyFill="1" applyBorder="1" applyAlignment="1">
      <alignment horizontal="center" wrapText="1"/>
      <protection/>
    </xf>
    <xf numFmtId="4" fontId="13" fillId="0" borderId="10" xfId="57" applyNumberFormat="1" applyFont="1" applyFill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4" fontId="13" fillId="0" borderId="21" xfId="57" applyNumberFormat="1" applyFont="1" applyFill="1" applyBorder="1" applyAlignment="1">
      <alignment horizontal="right" wrapText="1"/>
      <protection/>
    </xf>
    <xf numFmtId="4" fontId="12" fillId="0" borderId="21" xfId="57" applyNumberFormat="1" applyFont="1" applyFill="1" applyBorder="1" applyAlignment="1">
      <alignment horizontal="right" wrapText="1"/>
      <protection/>
    </xf>
    <xf numFmtId="175" fontId="23" fillId="0" borderId="21" xfId="57" applyNumberFormat="1" applyFont="1" applyFill="1" applyBorder="1" applyAlignment="1">
      <alignment horizontal="right"/>
      <protection/>
    </xf>
    <xf numFmtId="175" fontId="23" fillId="0" borderId="22" xfId="57" applyNumberFormat="1" applyFont="1" applyFill="1" applyBorder="1" applyAlignment="1">
      <alignment horizontal="right"/>
      <protection/>
    </xf>
    <xf numFmtId="0" fontId="34" fillId="4" borderId="10" xfId="57" applyFont="1" applyFill="1" applyBorder="1" applyAlignment="1">
      <alignment horizontal="right"/>
      <protection/>
    </xf>
    <xf numFmtId="49" fontId="12" fillId="4" borderId="12" xfId="53" applyNumberFormat="1" applyFont="1" applyFill="1" applyBorder="1" applyAlignment="1">
      <alignment horizontal="left" wrapText="1"/>
      <protection/>
    </xf>
    <xf numFmtId="0" fontId="34" fillId="0" borderId="10" xfId="57" applyFont="1" applyBorder="1" applyAlignment="1">
      <alignment horizontal="right"/>
      <protection/>
    </xf>
    <xf numFmtId="49" fontId="12" fillId="4" borderId="10" xfId="53" applyNumberFormat="1" applyFont="1" applyFill="1" applyBorder="1" applyAlignment="1">
      <alignment horizontal="center" wrapText="1"/>
      <protection/>
    </xf>
    <xf numFmtId="0" fontId="12" fillId="4" borderId="0" xfId="57" applyFont="1" applyFill="1" applyAlignment="1">
      <alignment horizontal="right"/>
      <protection/>
    </xf>
    <xf numFmtId="4" fontId="12" fillId="4" borderId="18" xfId="57" applyNumberFormat="1" applyFont="1" applyFill="1" applyBorder="1" applyAlignment="1">
      <alignment horizontal="right" wrapText="1"/>
      <protection/>
    </xf>
    <xf numFmtId="4" fontId="13" fillId="37" borderId="10" xfId="57" applyNumberFormat="1" applyFont="1" applyFill="1" applyBorder="1" applyAlignment="1">
      <alignment horizontal="right" wrapText="1"/>
      <protection/>
    </xf>
    <xf numFmtId="0" fontId="39" fillId="0" borderId="0" xfId="57" applyFont="1" applyAlignment="1">
      <alignment horizontal="right"/>
      <protection/>
    </xf>
    <xf numFmtId="0" fontId="36" fillId="0" borderId="0" xfId="57" applyFont="1" applyFill="1">
      <alignment/>
      <protection/>
    </xf>
    <xf numFmtId="49" fontId="13" fillId="0" borderId="21" xfId="56" applyNumberFormat="1" applyFont="1" applyFill="1" applyBorder="1" applyAlignment="1">
      <alignment horizontal="center" wrapText="1"/>
      <protection/>
    </xf>
    <xf numFmtId="49" fontId="41" fillId="38" borderId="18" xfId="57" applyNumberFormat="1" applyFont="1" applyFill="1" applyBorder="1" applyAlignment="1">
      <alignment horizontal="left" wrapText="1"/>
      <protection/>
    </xf>
    <xf numFmtId="0" fontId="23" fillId="0" borderId="0" xfId="57" applyFont="1" applyAlignment="1">
      <alignment horizontal="center"/>
      <protection/>
    </xf>
    <xf numFmtId="49" fontId="24" fillId="0" borderId="0" xfId="57" applyNumberFormat="1" applyFont="1" applyFill="1" applyBorder="1" applyAlignment="1">
      <alignment horizontal="center"/>
      <protection/>
    </xf>
    <xf numFmtId="49" fontId="24" fillId="0" borderId="0" xfId="57" applyNumberFormat="1" applyFont="1" applyFill="1" applyBorder="1" applyAlignment="1">
      <alignment horizontal="left" wrapText="1"/>
      <protection/>
    </xf>
    <xf numFmtId="49" fontId="23" fillId="0" borderId="0" xfId="57" applyNumberFormat="1" applyFont="1" applyFill="1" applyBorder="1" applyAlignment="1">
      <alignment horizontal="left" wrapText="1"/>
      <protection/>
    </xf>
    <xf numFmtId="49" fontId="23" fillId="0" borderId="0" xfId="57" applyNumberFormat="1" applyFont="1" applyFill="1" applyBorder="1" applyAlignment="1">
      <alignment horizontal="left"/>
      <protection/>
    </xf>
    <xf numFmtId="4" fontId="27" fillId="0" borderId="0" xfId="57" applyNumberFormat="1" applyFont="1" applyFill="1" applyBorder="1" applyAlignment="1">
      <alignment horizontal="center"/>
      <protection/>
    </xf>
    <xf numFmtId="172" fontId="12" fillId="36" borderId="0" xfId="56" applyNumberFormat="1" applyFont="1" applyFill="1" applyBorder="1" applyAlignment="1">
      <alignment horizontal="center" vertical="center" wrapText="1"/>
      <protection/>
    </xf>
    <xf numFmtId="172" fontId="28" fillId="0" borderId="0" xfId="57" applyNumberFormat="1" applyFont="1" applyFill="1">
      <alignment/>
      <protection/>
    </xf>
    <xf numFmtId="0" fontId="23" fillId="0" borderId="0" xfId="57" applyFont="1" applyFill="1" applyAlignment="1">
      <alignment horizontal="center"/>
      <protection/>
    </xf>
    <xf numFmtId="172" fontId="26" fillId="0" borderId="0" xfId="57" applyNumberFormat="1" applyFont="1" applyFill="1">
      <alignment/>
      <protection/>
    </xf>
    <xf numFmtId="49" fontId="5" fillId="0" borderId="0" xfId="57" applyNumberFormat="1">
      <alignment/>
      <protection/>
    </xf>
    <xf numFmtId="49" fontId="35" fillId="0" borderId="0" xfId="57" applyNumberFormat="1" applyFont="1" applyAlignment="1">
      <alignment horizontal="center"/>
      <protection/>
    </xf>
    <xf numFmtId="4" fontId="5" fillId="0" borderId="0" xfId="57" applyNumberFormat="1">
      <alignment/>
      <protection/>
    </xf>
    <xf numFmtId="49" fontId="5" fillId="0" borderId="0" xfId="57" applyNumberFormat="1" applyAlignment="1">
      <alignment horizontal="center"/>
      <protection/>
    </xf>
    <xf numFmtId="49" fontId="5" fillId="0" borderId="0" xfId="57" applyNumberFormat="1" applyAlignment="1">
      <alignment wrapText="1"/>
      <protection/>
    </xf>
    <xf numFmtId="0" fontId="6" fillId="0" borderId="0" xfId="54" applyFont="1" applyFill="1" applyAlignment="1" applyProtection="1">
      <alignment horizontal="center" vertical="top"/>
      <protection locked="0"/>
    </xf>
    <xf numFmtId="9" fontId="12" fillId="0" borderId="10" xfId="57" applyNumberFormat="1" applyFont="1" applyBorder="1" applyAlignment="1">
      <alignment horizontal="center" vertical="center" wrapText="1"/>
      <protection/>
    </xf>
    <xf numFmtId="4" fontId="13" fillId="34" borderId="10" xfId="63" applyNumberFormat="1" applyFont="1" applyFill="1" applyBorder="1" applyAlignment="1">
      <alignment horizontal="right"/>
      <protection/>
    </xf>
    <xf numFmtId="49" fontId="13" fillId="34" borderId="18" xfId="57" applyNumberFormat="1" applyFont="1" applyFill="1" applyBorder="1" applyAlignment="1">
      <alignment wrapText="1"/>
      <protection/>
    </xf>
    <xf numFmtId="49" fontId="13" fillId="34" borderId="21" xfId="57" applyNumberFormat="1" applyFont="1" applyFill="1" applyBorder="1" applyAlignment="1">
      <alignment horizontal="left" wrapText="1"/>
      <protection/>
    </xf>
    <xf numFmtId="49" fontId="13" fillId="34" borderId="21" xfId="57" applyNumberFormat="1" applyFont="1" applyFill="1" applyBorder="1" applyAlignment="1">
      <alignment horizontal="center" wrapText="1"/>
      <protection/>
    </xf>
    <xf numFmtId="49" fontId="12" fillId="34" borderId="18" xfId="57" applyNumberFormat="1" applyFont="1" applyFill="1" applyBorder="1" applyAlignment="1">
      <alignment wrapText="1"/>
      <protection/>
    </xf>
    <xf numFmtId="49" fontId="12" fillId="34" borderId="21" xfId="57" applyNumberFormat="1" applyFont="1" applyFill="1" applyBorder="1" applyAlignment="1">
      <alignment horizontal="center" wrapText="1"/>
      <protection/>
    </xf>
    <xf numFmtId="49" fontId="12" fillId="34" borderId="18" xfId="57" applyNumberFormat="1" applyFont="1" applyFill="1" applyBorder="1" applyAlignment="1">
      <alignment horizontal="center" wrapText="1"/>
      <protection/>
    </xf>
    <xf numFmtId="49" fontId="13" fillId="0" borderId="10" xfId="53" applyNumberFormat="1" applyFont="1" applyFill="1" applyBorder="1" applyAlignment="1">
      <alignment wrapText="1"/>
      <protection/>
    </xf>
    <xf numFmtId="49" fontId="12" fillId="34" borderId="21" xfId="57" applyNumberFormat="1" applyFont="1" applyFill="1" applyBorder="1" applyAlignment="1">
      <alignment horizontal="left" wrapText="1"/>
      <protection/>
    </xf>
    <xf numFmtId="49" fontId="12" fillId="34" borderId="21" xfId="56" applyNumberFormat="1" applyFont="1" applyFill="1" applyBorder="1" applyAlignment="1">
      <alignment horizontal="center" wrapText="1"/>
      <protection/>
    </xf>
    <xf numFmtId="49" fontId="13" fillId="34" borderId="21" xfId="56" applyNumberFormat="1" applyFont="1" applyFill="1" applyBorder="1" applyAlignment="1">
      <alignment horizontal="center" wrapText="1"/>
      <protection/>
    </xf>
    <xf numFmtId="49" fontId="12" fillId="39" borderId="18" xfId="57" applyNumberFormat="1" applyFont="1" applyFill="1" applyBorder="1" applyAlignment="1">
      <alignment horizontal="center"/>
      <protection/>
    </xf>
    <xf numFmtId="49" fontId="12" fillId="39" borderId="18" xfId="57" applyNumberFormat="1" applyFont="1" applyFill="1" applyBorder="1" applyAlignment="1">
      <alignment horizontal="left" wrapText="1"/>
      <protection/>
    </xf>
    <xf numFmtId="4" fontId="12" fillId="39" borderId="23" xfId="57" applyNumberFormat="1" applyFont="1" applyFill="1" applyBorder="1" applyAlignment="1">
      <alignment horizontal="right"/>
      <protection/>
    </xf>
    <xf numFmtId="0" fontId="15" fillId="0" borderId="0" xfId="54" applyFont="1" applyFill="1" applyAlignment="1" applyProtection="1">
      <alignment vertical="top" wrapText="1"/>
      <protection locked="0"/>
    </xf>
    <xf numFmtId="0" fontId="15" fillId="0" borderId="0" xfId="54" applyFont="1" applyFill="1" applyAlignment="1" applyProtection="1">
      <alignment horizontal="center" vertical="top"/>
      <protection locked="0"/>
    </xf>
    <xf numFmtId="0" fontId="21" fillId="0" borderId="0" xfId="54" applyFont="1" applyFill="1" applyAlignment="1" applyProtection="1">
      <alignment vertical="top"/>
      <protection locked="0"/>
    </xf>
    <xf numFmtId="3" fontId="21" fillId="0" borderId="0" xfId="54" applyNumberFormat="1" applyFont="1" applyFill="1" applyAlignment="1" applyProtection="1">
      <alignment vertical="top"/>
      <protection locked="0"/>
    </xf>
    <xf numFmtId="0" fontId="19" fillId="34" borderId="13" xfId="54" applyFont="1" applyFill="1" applyBorder="1" applyAlignment="1" applyProtection="1">
      <alignment horizontal="center" vertical="center" wrapText="1"/>
      <protection locked="0"/>
    </xf>
    <xf numFmtId="3" fontId="19" fillId="34" borderId="10" xfId="54" applyNumberFormat="1" applyFont="1" applyFill="1" applyBorder="1" applyAlignment="1" applyProtection="1">
      <alignment horizontal="center" vertical="center" wrapText="1"/>
      <protection locked="0"/>
    </xf>
    <xf numFmtId="3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Font="1" applyFill="1" applyBorder="1" applyAlignment="1" applyProtection="1">
      <alignment horizontal="left" vertical="center" wrapText="1"/>
      <protection locked="0"/>
    </xf>
    <xf numFmtId="0" fontId="19" fillId="0" borderId="10" xfId="54" applyFont="1" applyFill="1" applyBorder="1" applyAlignment="1" applyProtection="1">
      <alignment horizontal="center" vertical="center"/>
      <protection locked="0"/>
    </xf>
    <xf numFmtId="172" fontId="19" fillId="0" borderId="10" xfId="54" applyNumberFormat="1" applyFont="1" applyFill="1" applyBorder="1" applyAlignment="1" applyProtection="1">
      <alignment horizontal="center" vertical="center"/>
      <protection locked="0"/>
    </xf>
    <xf numFmtId="4" fontId="12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0" xfId="54" applyFont="1" applyFill="1" applyBorder="1" applyAlignment="1" applyProtection="1">
      <alignment horizontal="left" vertical="center" wrapText="1"/>
      <protection locked="0"/>
    </xf>
    <xf numFmtId="3" fontId="12" fillId="0" borderId="10" xfId="54" applyNumberFormat="1" applyFont="1" applyFill="1" applyBorder="1" applyAlignment="1" applyProtection="1">
      <alignment horizontal="center" vertical="center"/>
      <protection locked="0"/>
    </xf>
    <xf numFmtId="172" fontId="12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Font="1" applyFill="1" applyBorder="1" applyAlignment="1" applyProtection="1">
      <alignment horizontal="left" vertical="center" wrapText="1"/>
      <protection locked="0"/>
    </xf>
    <xf numFmtId="3" fontId="13" fillId="0" borderId="10" xfId="54" applyNumberFormat="1" applyFont="1" applyFill="1" applyBorder="1" applyAlignment="1" applyProtection="1">
      <alignment horizontal="center" vertical="center"/>
      <protection locked="0"/>
    </xf>
    <xf numFmtId="172" fontId="13" fillId="0" borderId="10" xfId="54" applyNumberFormat="1" applyFont="1" applyFill="1" applyBorder="1" applyAlignment="1" applyProtection="1">
      <alignment horizontal="center" vertical="center"/>
      <protection locked="0"/>
    </xf>
    <xf numFmtId="4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Font="1" applyFill="1" applyBorder="1" applyAlignment="1" applyProtection="1">
      <alignment vertical="top" wrapText="1"/>
      <protection locked="0"/>
    </xf>
    <xf numFmtId="0" fontId="15" fillId="0" borderId="0" xfId="54" applyFont="1" applyFill="1" applyAlignment="1" applyProtection="1">
      <alignment vertical="top"/>
      <protection locked="0"/>
    </xf>
    <xf numFmtId="4" fontId="19" fillId="0" borderId="10" xfId="54" applyNumberFormat="1" applyFont="1" applyFill="1" applyBorder="1" applyAlignment="1" applyProtection="1">
      <alignment horizontal="center" vertical="center"/>
      <protection locked="0"/>
    </xf>
    <xf numFmtId="49" fontId="12" fillId="0" borderId="10" xfId="53" applyNumberFormat="1" applyFont="1" applyFill="1" applyBorder="1" applyAlignment="1">
      <alignment horizontal="center" wrapText="1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wrapText="1"/>
      <protection/>
    </xf>
    <xf numFmtId="4" fontId="7" fillId="0" borderId="10" xfId="54" applyNumberFormat="1" applyFont="1" applyFill="1" applyBorder="1" applyAlignment="1" applyProtection="1">
      <alignment wrapText="1"/>
      <protection locked="0"/>
    </xf>
    <xf numFmtId="4" fontId="7" fillId="0" borderId="15" xfId="54" applyNumberFormat="1" applyFont="1" applyFill="1" applyBorder="1" applyAlignment="1" applyProtection="1">
      <alignment horizontal="right"/>
      <protection locked="0"/>
    </xf>
    <xf numFmtId="4" fontId="10" fillId="0" borderId="10" xfId="53" applyNumberFormat="1" applyFont="1" applyFill="1" applyBorder="1" applyAlignment="1">
      <alignment horizontal="right" wrapText="1"/>
      <protection/>
    </xf>
    <xf numFmtId="4" fontId="12" fillId="0" borderId="10" xfId="57" applyNumberFormat="1" applyFont="1" applyFill="1" applyBorder="1" applyAlignment="1">
      <alignment horizontal="right"/>
      <protection/>
    </xf>
    <xf numFmtId="2" fontId="12" fillId="0" borderId="10" xfId="57" applyNumberFormat="1" applyFont="1" applyFill="1" applyBorder="1" applyAlignment="1">
      <alignment horizontal="right"/>
      <protection/>
    </xf>
    <xf numFmtId="0" fontId="84" fillId="0" borderId="10" xfId="61" applyFont="1" applyFill="1" applyBorder="1" applyAlignment="1">
      <alignment wrapText="1"/>
      <protection/>
    </xf>
    <xf numFmtId="49" fontId="13" fillId="0" borderId="13" xfId="53" applyNumberFormat="1" applyFont="1" applyFill="1" applyBorder="1" applyAlignment="1">
      <alignment horizontal="center" wrapText="1"/>
      <protection/>
    </xf>
    <xf numFmtId="49" fontId="13" fillId="0" borderId="12" xfId="53" applyNumberFormat="1" applyFont="1" applyFill="1" applyBorder="1" applyAlignment="1">
      <alignment wrapText="1"/>
      <protection/>
    </xf>
    <xf numFmtId="49" fontId="13" fillId="0" borderId="12" xfId="53" applyNumberFormat="1" applyFont="1" applyFill="1" applyBorder="1" applyAlignment="1">
      <alignment horizontal="center" wrapText="1"/>
      <protection/>
    </xf>
    <xf numFmtId="49" fontId="13" fillId="0" borderId="12" xfId="53" applyNumberFormat="1" applyFont="1" applyFill="1" applyBorder="1" applyAlignment="1">
      <alignment horizontal="left" wrapText="1"/>
      <protection/>
    </xf>
    <xf numFmtId="4" fontId="13" fillId="0" borderId="15" xfId="63" applyNumberFormat="1" applyFont="1" applyFill="1" applyBorder="1" applyAlignment="1">
      <alignment horizontal="right"/>
      <protection/>
    </xf>
    <xf numFmtId="2" fontId="13" fillId="0" borderId="10" xfId="57" applyNumberFormat="1" applyFont="1" applyFill="1" applyBorder="1" applyAlignment="1">
      <alignment horizontal="right"/>
      <protection/>
    </xf>
    <xf numFmtId="49" fontId="43" fillId="3" borderId="10" xfId="53" applyNumberFormat="1" applyFont="1" applyFill="1" applyBorder="1" applyAlignment="1">
      <alignment horizontal="center" wrapText="1"/>
      <protection/>
    </xf>
    <xf numFmtId="0" fontId="41" fillId="3" borderId="14" xfId="53" applyFont="1" applyFill="1" applyBorder="1" applyAlignment="1">
      <alignment wrapText="1"/>
      <protection/>
    </xf>
    <xf numFmtId="0" fontId="41" fillId="3" borderId="14" xfId="53" applyFont="1" applyFill="1" applyBorder="1" applyAlignment="1">
      <alignment horizontal="center" wrapText="1"/>
      <protection/>
    </xf>
    <xf numFmtId="49" fontId="41" fillId="3" borderId="10" xfId="53" applyNumberFormat="1" applyFont="1" applyFill="1" applyBorder="1" applyAlignment="1">
      <alignment horizontal="center" wrapText="1"/>
      <protection/>
    </xf>
    <xf numFmtId="4" fontId="12" fillId="40" borderId="21" xfId="57" applyNumberFormat="1" applyFont="1" applyFill="1" applyBorder="1" applyAlignment="1">
      <alignment horizontal="right" wrapText="1"/>
      <protection/>
    </xf>
    <xf numFmtId="4" fontId="12" fillId="3" borderId="10" xfId="57" applyNumberFormat="1" applyFont="1" applyFill="1" applyBorder="1" applyAlignment="1">
      <alignment horizontal="right"/>
      <protection/>
    </xf>
    <xf numFmtId="0" fontId="12" fillId="3" borderId="0" xfId="57" applyFont="1" applyFill="1" applyAlignment="1">
      <alignment horizontal="right"/>
      <protection/>
    </xf>
    <xf numFmtId="2" fontId="12" fillId="3" borderId="10" xfId="57" applyNumberFormat="1" applyFont="1" applyFill="1" applyBorder="1" applyAlignment="1">
      <alignment horizontal="right"/>
      <protection/>
    </xf>
    <xf numFmtId="0" fontId="26" fillId="3" borderId="0" xfId="57" applyFont="1" applyFill="1">
      <alignment/>
      <protection/>
    </xf>
    <xf numFmtId="49" fontId="41" fillId="4" borderId="10" xfId="53" applyNumberFormat="1" applyFont="1" applyFill="1" applyBorder="1" applyAlignment="1">
      <alignment horizontal="center" wrapText="1"/>
      <protection/>
    </xf>
    <xf numFmtId="49" fontId="41" fillId="31" borderId="13" xfId="53" applyNumberFormat="1" applyFont="1" applyFill="1" applyBorder="1" applyAlignment="1">
      <alignment horizontal="center" wrapText="1"/>
      <protection/>
    </xf>
    <xf numFmtId="49" fontId="41" fillId="31" borderId="13" xfId="53" applyNumberFormat="1" applyFont="1" applyFill="1" applyBorder="1" applyAlignment="1">
      <alignment horizontal="left" wrapText="1"/>
      <protection/>
    </xf>
    <xf numFmtId="4" fontId="12" fillId="31" borderId="21" xfId="57" applyNumberFormat="1" applyFont="1" applyFill="1" applyBorder="1" applyAlignment="1">
      <alignment horizontal="right" wrapText="1"/>
      <protection/>
    </xf>
    <xf numFmtId="4" fontId="12" fillId="31" borderId="10" xfId="57" applyNumberFormat="1" applyFont="1" applyFill="1" applyBorder="1" applyAlignment="1">
      <alignment horizontal="right"/>
      <protection/>
    </xf>
    <xf numFmtId="0" fontId="12" fillId="31" borderId="0" xfId="57" applyFont="1" applyFill="1" applyAlignment="1">
      <alignment horizontal="right"/>
      <protection/>
    </xf>
    <xf numFmtId="2" fontId="12" fillId="31" borderId="10" xfId="57" applyNumberFormat="1" applyFont="1" applyFill="1" applyBorder="1" applyAlignment="1">
      <alignment horizontal="right"/>
      <protection/>
    </xf>
    <xf numFmtId="0" fontId="26" fillId="31" borderId="0" xfId="57" applyFont="1" applyFill="1">
      <alignment/>
      <protection/>
    </xf>
    <xf numFmtId="172" fontId="26" fillId="0" borderId="21" xfId="57" applyNumberFormat="1" applyFont="1" applyFill="1" applyBorder="1" applyAlignment="1">
      <alignment horizontal="right" wrapText="1"/>
      <protection/>
    </xf>
    <xf numFmtId="172" fontId="26" fillId="0" borderId="22" xfId="57" applyNumberFormat="1" applyFont="1" applyFill="1" applyBorder="1" applyAlignment="1">
      <alignment horizontal="right" wrapText="1"/>
      <protection/>
    </xf>
    <xf numFmtId="0" fontId="29" fillId="0" borderId="0" xfId="57" applyFont="1" applyFill="1" applyAlignment="1">
      <alignment horizontal="right"/>
      <protection/>
    </xf>
    <xf numFmtId="0" fontId="12" fillId="4" borderId="10" xfId="53" applyFont="1" applyFill="1" applyBorder="1" applyAlignment="1">
      <alignment wrapText="1"/>
      <protection/>
    </xf>
    <xf numFmtId="0" fontId="29" fillId="4" borderId="0" xfId="57" applyFont="1" applyFill="1" applyAlignment="1">
      <alignment horizontal="right"/>
      <protection/>
    </xf>
    <xf numFmtId="0" fontId="30" fillId="4" borderId="0" xfId="57" applyFont="1" applyFill="1">
      <alignment/>
      <protection/>
    </xf>
    <xf numFmtId="0" fontId="2" fillId="41" borderId="0" xfId="57" applyFont="1" applyFill="1" applyAlignment="1">
      <alignment horizontal="right"/>
      <protection/>
    </xf>
    <xf numFmtId="49" fontId="12" fillId="0" borderId="13" xfId="53" applyNumberFormat="1" applyFont="1" applyFill="1" applyBorder="1" applyAlignment="1">
      <alignment horizontal="center" wrapText="1"/>
      <protection/>
    </xf>
    <xf numFmtId="0" fontId="44" fillId="0" borderId="0" xfId="57" applyFont="1" applyFill="1">
      <alignment/>
      <protection/>
    </xf>
    <xf numFmtId="172" fontId="24" fillId="0" borderId="18" xfId="57" applyNumberFormat="1" applyFont="1" applyFill="1" applyBorder="1" applyAlignment="1">
      <alignment wrapText="1"/>
      <protection/>
    </xf>
    <xf numFmtId="172" fontId="24" fillId="0" borderId="19" xfId="57" applyNumberFormat="1" applyFont="1" applyFill="1" applyBorder="1" applyAlignment="1">
      <alignment wrapText="1"/>
      <protection/>
    </xf>
    <xf numFmtId="49" fontId="41" fillId="4" borderId="14" xfId="53" applyNumberFormat="1" applyFont="1" applyFill="1" applyBorder="1" applyAlignment="1">
      <alignment horizontal="left" wrapText="1"/>
      <protection/>
    </xf>
    <xf numFmtId="49" fontId="41" fillId="4" borderId="14" xfId="53" applyNumberFormat="1" applyFont="1" applyFill="1" applyBorder="1" applyAlignment="1">
      <alignment horizontal="center" wrapText="1"/>
      <protection/>
    </xf>
    <xf numFmtId="4" fontId="12" fillId="4" borderId="21" xfId="57" applyNumberFormat="1" applyFont="1" applyFill="1" applyBorder="1" applyAlignment="1">
      <alignment wrapText="1"/>
      <protection/>
    </xf>
    <xf numFmtId="4" fontId="12" fillId="4" borderId="15" xfId="57" applyNumberFormat="1" applyFont="1" applyFill="1" applyBorder="1" applyAlignment="1">
      <alignment/>
      <protection/>
    </xf>
    <xf numFmtId="49" fontId="12" fillId="0" borderId="12" xfId="53" applyNumberFormat="1" applyFont="1" applyFill="1" applyBorder="1" applyAlignment="1">
      <alignment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0" fontId="37" fillId="41" borderId="0" xfId="57" applyFont="1" applyFill="1" applyAlignment="1">
      <alignment horizontal="right"/>
      <protection/>
    </xf>
    <xf numFmtId="49" fontId="41" fillId="31" borderId="12" xfId="53" applyNumberFormat="1" applyFont="1" applyFill="1" applyBorder="1" applyAlignment="1">
      <alignment horizontal="center" wrapText="1"/>
      <protection/>
    </xf>
    <xf numFmtId="0" fontId="35" fillId="4" borderId="0" xfId="57" applyFont="1" applyFill="1">
      <alignment/>
      <protection/>
    </xf>
    <xf numFmtId="4" fontId="12" fillId="31" borderId="15" xfId="57" applyNumberFormat="1" applyFont="1" applyFill="1" applyBorder="1" applyAlignment="1">
      <alignment/>
      <protection/>
    </xf>
    <xf numFmtId="0" fontId="39" fillId="31" borderId="0" xfId="57" applyFont="1" applyFill="1" applyAlignment="1">
      <alignment horizontal="right"/>
      <protection/>
    </xf>
    <xf numFmtId="0" fontId="2" fillId="31" borderId="0" xfId="57" applyFont="1" applyFill="1" applyAlignment="1">
      <alignment horizontal="right"/>
      <protection/>
    </xf>
    <xf numFmtId="0" fontId="5" fillId="31" borderId="0" xfId="57" applyFont="1" applyFill="1">
      <alignment/>
      <protection/>
    </xf>
    <xf numFmtId="0" fontId="85" fillId="4" borderId="12" xfId="61" applyFont="1" applyFill="1" applyBorder="1">
      <alignment/>
      <protection/>
    </xf>
    <xf numFmtId="49" fontId="12" fillId="4" borderId="17" xfId="53" applyNumberFormat="1" applyFont="1" applyFill="1" applyBorder="1" applyAlignment="1">
      <alignment horizontal="center" wrapText="1"/>
      <protection/>
    </xf>
    <xf numFmtId="4" fontId="12" fillId="31" borderId="21" xfId="57" applyNumberFormat="1" applyFont="1" applyFill="1" applyBorder="1" applyAlignment="1">
      <alignment wrapText="1"/>
      <protection/>
    </xf>
    <xf numFmtId="0" fontId="34" fillId="31" borderId="0" xfId="57" applyFont="1" applyFill="1" applyAlignment="1">
      <alignment horizontal="right"/>
      <protection/>
    </xf>
    <xf numFmtId="0" fontId="35" fillId="31" borderId="0" xfId="57" applyFont="1" applyFill="1">
      <alignment/>
      <protection/>
    </xf>
    <xf numFmtId="49" fontId="41" fillId="31" borderId="17" xfId="53" applyNumberFormat="1" applyFont="1" applyFill="1" applyBorder="1" applyAlignment="1">
      <alignment horizontal="center" wrapText="1"/>
      <protection/>
    </xf>
    <xf numFmtId="0" fontId="5" fillId="3" borderId="0" xfId="57" applyFont="1" applyFill="1">
      <alignment/>
      <protection/>
    </xf>
    <xf numFmtId="4" fontId="12" fillId="0" borderId="10" xfId="57" applyNumberFormat="1" applyFont="1" applyFill="1" applyBorder="1" applyAlignment="1">
      <alignment/>
      <protection/>
    </xf>
    <xf numFmtId="0" fontId="34" fillId="0" borderId="0" xfId="57" applyFont="1" applyFill="1" applyAlignment="1">
      <alignment/>
      <protection/>
    </xf>
    <xf numFmtId="2" fontId="12" fillId="0" borderId="10" xfId="57" applyNumberFormat="1" applyFont="1" applyFill="1" applyBorder="1" applyAlignment="1">
      <alignment/>
      <protection/>
    </xf>
    <xf numFmtId="0" fontId="35" fillId="0" borderId="0" xfId="57" applyFont="1" applyFill="1">
      <alignment/>
      <protection/>
    </xf>
    <xf numFmtId="4" fontId="12" fillId="0" borderId="15" xfId="57" applyNumberFormat="1" applyFont="1" applyFill="1" applyBorder="1" applyAlignment="1">
      <alignment horizontal="right"/>
      <protection/>
    </xf>
    <xf numFmtId="0" fontId="39" fillId="0" borderId="0" xfId="57" applyFont="1" applyFill="1" applyAlignment="1">
      <alignment horizontal="right"/>
      <protection/>
    </xf>
    <xf numFmtId="4" fontId="13" fillId="0" borderId="10" xfId="57" applyNumberFormat="1" applyFont="1" applyFill="1" applyBorder="1" applyAlignment="1">
      <alignment/>
      <protection/>
    </xf>
    <xf numFmtId="2" fontId="13" fillId="0" borderId="10" xfId="57" applyNumberFormat="1" applyFont="1" applyFill="1" applyBorder="1" applyAlignment="1">
      <alignment/>
      <protection/>
    </xf>
    <xf numFmtId="0" fontId="2" fillId="0" borderId="0" xfId="57" applyFont="1" applyFill="1" applyAlignment="1">
      <alignment horizontal="right"/>
      <protection/>
    </xf>
    <xf numFmtId="4" fontId="13" fillId="0" borderId="15" xfId="57" applyNumberFormat="1" applyFont="1" applyFill="1" applyBorder="1" applyAlignment="1">
      <alignment horizontal="right"/>
      <protection/>
    </xf>
    <xf numFmtId="0" fontId="34" fillId="0" borderId="0" xfId="57" applyFont="1" applyFill="1" applyAlignment="1">
      <alignment horizontal="right"/>
      <protection/>
    </xf>
    <xf numFmtId="4" fontId="12" fillId="0" borderId="24" xfId="57" applyNumberFormat="1" applyFont="1" applyFill="1" applyBorder="1" applyAlignment="1">
      <alignment horizontal="right" wrapText="1"/>
      <protection/>
    </xf>
    <xf numFmtId="4" fontId="13" fillId="0" borderId="24" xfId="57" applyNumberFormat="1" applyFont="1" applyFill="1" applyBorder="1" applyAlignment="1">
      <alignment horizontal="right" wrapText="1"/>
      <protection/>
    </xf>
    <xf numFmtId="49" fontId="41" fillId="31" borderId="12" xfId="53" applyNumberFormat="1" applyFont="1" applyFill="1" applyBorder="1" applyAlignment="1">
      <alignment wrapText="1"/>
      <protection/>
    </xf>
    <xf numFmtId="4" fontId="13" fillId="0" borderId="16" xfId="57" applyNumberFormat="1" applyFont="1" applyFill="1" applyBorder="1" applyAlignment="1">
      <alignment horizontal="right"/>
      <protection/>
    </xf>
    <xf numFmtId="0" fontId="2" fillId="41" borderId="10" xfId="57" applyFont="1" applyFill="1" applyBorder="1" applyAlignment="1">
      <alignment horizontal="right"/>
      <protection/>
    </xf>
    <xf numFmtId="4" fontId="12" fillId="31" borderId="11" xfId="57" applyNumberFormat="1" applyFont="1" applyFill="1" applyBorder="1" applyAlignment="1">
      <alignment horizontal="right"/>
      <protection/>
    </xf>
    <xf numFmtId="175" fontId="24" fillId="0" borderId="21" xfId="57" applyNumberFormat="1" applyFont="1" applyFill="1" applyBorder="1" applyAlignment="1">
      <alignment horizontal="right"/>
      <protection/>
    </xf>
    <xf numFmtId="175" fontId="24" fillId="0" borderId="22" xfId="57" applyNumberFormat="1" applyFont="1" applyFill="1" applyBorder="1" applyAlignment="1">
      <alignment horizontal="right"/>
      <protection/>
    </xf>
    <xf numFmtId="0" fontId="34" fillId="31" borderId="10" xfId="57" applyFont="1" applyFill="1" applyBorder="1" applyAlignment="1">
      <alignment horizontal="right"/>
      <protection/>
    </xf>
    <xf numFmtId="49" fontId="12" fillId="4" borderId="12" xfId="53" applyNumberFormat="1" applyFont="1" applyFill="1" applyBorder="1" applyAlignment="1">
      <alignment horizontal="left" vertical="top" wrapText="1"/>
      <protection/>
    </xf>
    <xf numFmtId="175" fontId="24" fillId="4" borderId="21" xfId="57" applyNumberFormat="1" applyFont="1" applyFill="1" applyBorder="1" applyAlignment="1">
      <alignment horizontal="right"/>
      <protection/>
    </xf>
    <xf numFmtId="175" fontId="24" fillId="4" borderId="22" xfId="57" applyNumberFormat="1" applyFont="1" applyFill="1" applyBorder="1" applyAlignment="1">
      <alignment horizontal="right"/>
      <protection/>
    </xf>
    <xf numFmtId="0" fontId="34" fillId="0" borderId="10" xfId="57" applyFont="1" applyFill="1" applyBorder="1" applyAlignment="1">
      <alignment horizontal="right"/>
      <protection/>
    </xf>
    <xf numFmtId="4" fontId="12" fillId="3" borderId="15" xfId="57" applyNumberFormat="1" applyFont="1" applyFill="1" applyBorder="1" applyAlignment="1">
      <alignment horizontal="right"/>
      <protection/>
    </xf>
    <xf numFmtId="0" fontId="34" fillId="3" borderId="10" xfId="57" applyFont="1" applyFill="1" applyBorder="1" applyAlignment="1">
      <alignment horizontal="right"/>
      <protection/>
    </xf>
    <xf numFmtId="0" fontId="35" fillId="3" borderId="0" xfId="57" applyFont="1" applyFill="1">
      <alignment/>
      <protection/>
    </xf>
    <xf numFmtId="4" fontId="12" fillId="3" borderId="21" xfId="57" applyNumberFormat="1" applyFont="1" applyFill="1" applyBorder="1" applyAlignment="1">
      <alignment horizontal="right" wrapText="1"/>
      <protection/>
    </xf>
    <xf numFmtId="0" fontId="40" fillId="0" borderId="10" xfId="61" applyFont="1" applyFill="1" applyBorder="1" applyAlignment="1">
      <alignment horizontal="justify"/>
      <protection/>
    </xf>
    <xf numFmtId="49" fontId="41" fillId="31" borderId="10" xfId="53" applyNumberFormat="1" applyFont="1" applyFill="1" applyBorder="1" applyAlignment="1">
      <alignment wrapText="1"/>
      <protection/>
    </xf>
    <xf numFmtId="4" fontId="12" fillId="42" borderId="21" xfId="57" applyNumberFormat="1" applyFont="1" applyFill="1" applyBorder="1" applyAlignment="1">
      <alignment horizontal="right" wrapText="1"/>
      <protection/>
    </xf>
    <xf numFmtId="49" fontId="12" fillId="4" borderId="10" xfId="53" applyNumberFormat="1" applyFont="1" applyFill="1" applyBorder="1" applyAlignment="1">
      <alignment wrapText="1"/>
      <protection/>
    </xf>
    <xf numFmtId="49" fontId="43" fillId="3" borderId="13" xfId="53" applyNumberFormat="1" applyFont="1" applyFill="1" applyBorder="1" applyAlignment="1">
      <alignment horizontal="center" wrapText="1"/>
      <protection/>
    </xf>
    <xf numFmtId="0" fontId="41" fillId="3" borderId="10" xfId="53" applyFont="1" applyFill="1" applyBorder="1" applyAlignment="1">
      <alignment horizontal="left" wrapText="1"/>
      <protection/>
    </xf>
    <xf numFmtId="49" fontId="41" fillId="3" borderId="13" xfId="53" applyNumberFormat="1" applyFont="1" applyFill="1" applyBorder="1" applyAlignment="1">
      <alignment horizontal="center" wrapText="1"/>
      <protection/>
    </xf>
    <xf numFmtId="49" fontId="12" fillId="4" borderId="10" xfId="53" applyNumberFormat="1" applyFont="1" applyFill="1" applyBorder="1" applyAlignment="1">
      <alignment horizontal="left" wrapText="1"/>
      <protection/>
    </xf>
    <xf numFmtId="0" fontId="13" fillId="0" borderId="0" xfId="57" applyFont="1" applyFill="1" applyAlignment="1">
      <alignment horizontal="right"/>
      <protection/>
    </xf>
    <xf numFmtId="49" fontId="41" fillId="3" borderId="14" xfId="53" applyNumberFormat="1" applyFont="1" applyFill="1" applyBorder="1" applyAlignment="1">
      <alignment wrapText="1"/>
      <protection/>
    </xf>
    <xf numFmtId="49" fontId="41" fillId="3" borderId="12" xfId="53" applyNumberFormat="1" applyFont="1" applyFill="1" applyBorder="1" applyAlignment="1">
      <alignment horizontal="center" wrapText="1"/>
      <protection/>
    </xf>
    <xf numFmtId="49" fontId="41" fillId="3" borderId="17" xfId="53" applyNumberFormat="1" applyFont="1" applyFill="1" applyBorder="1" applyAlignment="1">
      <alignment horizontal="center" wrapText="1"/>
      <protection/>
    </xf>
    <xf numFmtId="0" fontId="85" fillId="4" borderId="10" xfId="61" applyFont="1" applyFill="1" applyBorder="1" applyAlignment="1">
      <alignment wrapText="1"/>
      <protection/>
    </xf>
    <xf numFmtId="49" fontId="13" fillId="0" borderId="13" xfId="53" applyNumberFormat="1" applyFont="1" applyFill="1" applyBorder="1" applyAlignment="1">
      <alignment horizontal="left" wrapText="1"/>
      <protection/>
    </xf>
    <xf numFmtId="49" fontId="12" fillId="0" borderId="12" xfId="53" applyNumberFormat="1" applyFont="1" applyFill="1" applyBorder="1" applyAlignment="1">
      <alignment horizontal="left" wrapText="1"/>
      <protection/>
    </xf>
    <xf numFmtId="4" fontId="13" fillId="0" borderId="15" xfId="57" applyNumberFormat="1" applyFont="1" applyFill="1" applyBorder="1" applyAlignment="1">
      <alignment/>
      <protection/>
    </xf>
    <xf numFmtId="49" fontId="12" fillId="0" borderId="17" xfId="53" applyNumberFormat="1" applyFont="1" applyFill="1" applyBorder="1" applyAlignment="1">
      <alignment horizontal="center" wrapText="1"/>
      <protection/>
    </xf>
    <xf numFmtId="4" fontId="12" fillId="0" borderId="15" xfId="57" applyNumberFormat="1" applyFont="1" applyFill="1" applyBorder="1" applyAlignment="1">
      <alignment/>
      <protection/>
    </xf>
    <xf numFmtId="49" fontId="12" fillId="34" borderId="21" xfId="57" applyNumberFormat="1" applyFont="1" applyFill="1" applyBorder="1" applyAlignment="1">
      <alignment wrapText="1"/>
      <protection/>
    </xf>
    <xf numFmtId="4" fontId="12" fillId="34" borderId="13" xfId="57" applyNumberFormat="1" applyFont="1" applyFill="1" applyBorder="1" applyAlignment="1">
      <alignment horizontal="right"/>
      <protection/>
    </xf>
    <xf numFmtId="49" fontId="12" fillId="0" borderId="10" xfId="57" applyNumberFormat="1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wrapText="1"/>
      <protection/>
    </xf>
    <xf numFmtId="49" fontId="12" fillId="43" borderId="10" xfId="57" applyNumberFormat="1" applyFont="1" applyFill="1" applyBorder="1" applyAlignment="1">
      <alignment horizontal="center" wrapText="1"/>
      <protection/>
    </xf>
    <xf numFmtId="49" fontId="12" fillId="43" borderId="10" xfId="57" applyNumberFormat="1" applyFont="1" applyFill="1" applyBorder="1" applyAlignment="1">
      <alignment horizontal="left" wrapText="1"/>
      <protection/>
    </xf>
    <xf numFmtId="4" fontId="12" fillId="43" borderId="10" xfId="57" applyNumberFormat="1" applyFont="1" applyFill="1" applyBorder="1" applyAlignment="1">
      <alignment horizontal="right" wrapText="1"/>
      <protection/>
    </xf>
    <xf numFmtId="49" fontId="13" fillId="37" borderId="10" xfId="57" applyNumberFormat="1" applyFont="1" applyFill="1" applyBorder="1" applyAlignment="1">
      <alignment horizontal="center" wrapText="1"/>
      <protection/>
    </xf>
    <xf numFmtId="49" fontId="13" fillId="37" borderId="10" xfId="57" applyNumberFormat="1" applyFont="1" applyFill="1" applyBorder="1" applyAlignment="1">
      <alignment horizontal="left" wrapText="1"/>
      <protection/>
    </xf>
    <xf numFmtId="49" fontId="13" fillId="37" borderId="10" xfId="57" applyNumberFormat="1" applyFont="1" applyFill="1" applyBorder="1" applyAlignment="1">
      <alignment wrapText="1"/>
      <protection/>
    </xf>
    <xf numFmtId="0" fontId="13" fillId="37" borderId="10" xfId="57" applyFont="1" applyFill="1" applyBorder="1" applyAlignment="1">
      <alignment wrapText="1"/>
      <protection/>
    </xf>
    <xf numFmtId="49" fontId="13" fillId="43" borderId="10" xfId="57" applyNumberFormat="1" applyFont="1" applyFill="1" applyBorder="1" applyAlignment="1">
      <alignment horizontal="center" wrapText="1"/>
      <protection/>
    </xf>
    <xf numFmtId="49" fontId="13" fillId="43" borderId="10" xfId="57" applyNumberFormat="1" applyFont="1" applyFill="1" applyBorder="1" applyAlignment="1">
      <alignment horizontal="left" wrapText="1"/>
      <protection/>
    </xf>
    <xf numFmtId="49" fontId="13" fillId="3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 applyAlignment="1">
      <alignment wrapText="1"/>
      <protection/>
    </xf>
    <xf numFmtId="49" fontId="12" fillId="34" borderId="10" xfId="57" applyNumberFormat="1" applyFont="1" applyFill="1" applyBorder="1" applyAlignment="1">
      <alignment horizontal="center" wrapText="1"/>
      <protection/>
    </xf>
    <xf numFmtId="0" fontId="12" fillId="0" borderId="10" xfId="57" applyFont="1" applyFill="1" applyBorder="1" applyAlignment="1">
      <alignment wrapText="1"/>
      <protection/>
    </xf>
    <xf numFmtId="4" fontId="13" fillId="43" borderId="10" xfId="57" applyNumberFormat="1" applyFont="1" applyFill="1" applyBorder="1" applyAlignment="1">
      <alignment horizontal="right" wrapText="1"/>
      <protection/>
    </xf>
    <xf numFmtId="49" fontId="12" fillId="43" borderId="10" xfId="57" applyNumberFormat="1" applyFont="1" applyFill="1" applyBorder="1" applyAlignment="1">
      <alignment wrapText="1"/>
      <protection/>
    </xf>
    <xf numFmtId="49" fontId="13" fillId="34" borderId="10" xfId="57" applyNumberFormat="1" applyFont="1" applyFill="1" applyBorder="1" applyAlignment="1">
      <alignment wrapText="1"/>
      <protection/>
    </xf>
    <xf numFmtId="49" fontId="12" fillId="34" borderId="10" xfId="57" applyNumberFormat="1" applyFont="1" applyFill="1" applyBorder="1" applyAlignment="1">
      <alignment wrapText="1"/>
      <protection/>
    </xf>
    <xf numFmtId="49" fontId="12" fillId="37" borderId="10" xfId="57" applyNumberFormat="1" applyFont="1" applyFill="1" applyBorder="1" applyAlignment="1">
      <alignment horizontal="center" wrapText="1"/>
      <protection/>
    </xf>
    <xf numFmtId="49" fontId="12" fillId="37" borderId="10" xfId="57" applyNumberFormat="1" applyFont="1" applyFill="1" applyBorder="1" applyAlignment="1">
      <alignment wrapText="1"/>
      <protection/>
    </xf>
    <xf numFmtId="49" fontId="13" fillId="43" borderId="10" xfId="57" applyNumberFormat="1" applyFont="1" applyFill="1" applyBorder="1" applyAlignment="1">
      <alignment wrapText="1"/>
      <protection/>
    </xf>
    <xf numFmtId="4" fontId="20" fillId="0" borderId="10" xfId="54" applyNumberFormat="1" applyFont="1" applyFill="1" applyBorder="1" applyAlignment="1" applyProtection="1">
      <alignment horizontal="center" vertical="center"/>
      <protection locked="0"/>
    </xf>
    <xf numFmtId="4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54" applyNumberFormat="1" applyFont="1" applyFill="1" applyBorder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horizontal="right" wrapText="1"/>
      <protection/>
    </xf>
    <xf numFmtId="3" fontId="6" fillId="33" borderId="0" xfId="54" applyNumberFormat="1" applyFont="1" applyFill="1" applyAlignment="1" applyProtection="1">
      <alignment horizontal="right" vertical="top"/>
      <protection locked="0"/>
    </xf>
    <xf numFmtId="0" fontId="85" fillId="0" borderId="14" xfId="61" applyFont="1" applyFill="1" applyBorder="1" applyAlignment="1">
      <alignment wrapText="1"/>
      <protection/>
    </xf>
    <xf numFmtId="0" fontId="84" fillId="0" borderId="14" xfId="61" applyFont="1" applyFill="1" applyBorder="1" applyAlignment="1">
      <alignment wrapText="1"/>
      <protection/>
    </xf>
    <xf numFmtId="0" fontId="6" fillId="0" borderId="13" xfId="53" applyFont="1" applyFill="1" applyBorder="1" applyAlignment="1">
      <alignment wrapText="1"/>
      <protection/>
    </xf>
    <xf numFmtId="49" fontId="7" fillId="0" borderId="11" xfId="54" applyNumberFormat="1" applyFont="1" applyFill="1" applyBorder="1" applyAlignment="1" applyProtection="1">
      <alignment horizontal="center"/>
      <protection locked="0"/>
    </xf>
    <xf numFmtId="49" fontId="9" fillId="0" borderId="10" xfId="53" applyNumberFormat="1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3" fontId="7" fillId="0" borderId="0" xfId="54" applyNumberFormat="1" applyFont="1" applyFill="1" applyAlignment="1" applyProtection="1">
      <alignment/>
      <protection locked="0"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0" xfId="53" applyFont="1" applyFill="1" applyBorder="1" applyAlignment="1">
      <alignment horizontal="left" wrapText="1"/>
      <protection/>
    </xf>
    <xf numFmtId="49" fontId="12" fillId="0" borderId="13" xfId="53" applyNumberFormat="1" applyFont="1" applyFill="1" applyBorder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left" wrapText="1"/>
      <protection/>
    </xf>
    <xf numFmtId="0" fontId="85" fillId="0" borderId="10" xfId="61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wrapText="1"/>
      <protection/>
    </xf>
    <xf numFmtId="49" fontId="12" fillId="4" borderId="14" xfId="53" applyNumberFormat="1" applyFont="1" applyFill="1" applyBorder="1" applyAlignment="1">
      <alignment horizontal="left" wrapText="1"/>
      <protection/>
    </xf>
    <xf numFmtId="49" fontId="42" fillId="0" borderId="14" xfId="53" applyNumberFormat="1" applyFont="1" applyFill="1" applyBorder="1" applyAlignment="1">
      <alignment wrapText="1"/>
      <protection/>
    </xf>
    <xf numFmtId="49" fontId="12" fillId="0" borderId="14" xfId="53" applyNumberFormat="1" applyFont="1" applyFill="1" applyBorder="1" applyAlignment="1">
      <alignment horizontal="center" wrapText="1"/>
      <protection/>
    </xf>
    <xf numFmtId="49" fontId="12" fillId="0" borderId="15" xfId="53" applyNumberFormat="1" applyFont="1" applyFill="1" applyBorder="1" applyAlignment="1">
      <alignment wrapText="1"/>
      <protection/>
    </xf>
    <xf numFmtId="49" fontId="12" fillId="0" borderId="17" xfId="53" applyNumberFormat="1" applyFont="1" applyFill="1" applyBorder="1" applyAlignment="1">
      <alignment wrapText="1"/>
      <protection/>
    </xf>
    <xf numFmtId="49" fontId="12" fillId="31" borderId="12" xfId="53" applyNumberFormat="1" applyFont="1" applyFill="1" applyBorder="1" applyAlignment="1">
      <alignment horizontal="left" wrapText="1"/>
      <protection/>
    </xf>
    <xf numFmtId="0" fontId="73" fillId="4" borderId="0" xfId="0" applyFont="1" applyFill="1" applyAlignment="1">
      <alignment/>
    </xf>
    <xf numFmtId="0" fontId="85" fillId="0" borderId="10" xfId="64" applyFont="1" applyFill="1" applyBorder="1" applyAlignment="1">
      <alignment wrapText="1"/>
      <protection/>
    </xf>
    <xf numFmtId="49" fontId="12" fillId="3" borderId="13" xfId="53" applyNumberFormat="1" applyFont="1" applyFill="1" applyBorder="1" applyAlignment="1">
      <alignment horizontal="center" wrapText="1"/>
      <protection/>
    </xf>
    <xf numFmtId="49" fontId="12" fillId="3" borderId="14" xfId="53" applyNumberFormat="1" applyFont="1" applyFill="1" applyBorder="1" applyAlignment="1">
      <alignment horizontal="left" wrapText="1"/>
      <protection/>
    </xf>
    <xf numFmtId="49" fontId="12" fillId="3" borderId="12" xfId="53" applyNumberFormat="1" applyFont="1" applyFill="1" applyBorder="1" applyAlignment="1">
      <alignment horizontal="center" wrapText="1"/>
      <protection/>
    </xf>
    <xf numFmtId="49" fontId="12" fillId="3" borderId="17" xfId="53" applyNumberFormat="1" applyFont="1" applyFill="1" applyBorder="1" applyAlignment="1">
      <alignment horizontal="center" wrapText="1"/>
      <protection/>
    </xf>
    <xf numFmtId="49" fontId="12" fillId="31" borderId="13" xfId="53" applyNumberFormat="1" applyFont="1" applyFill="1" applyBorder="1" applyAlignment="1">
      <alignment horizontal="center" wrapText="1"/>
      <protection/>
    </xf>
    <xf numFmtId="49" fontId="12" fillId="31" borderId="12" xfId="53" applyNumberFormat="1" applyFont="1" applyFill="1" applyBorder="1" applyAlignment="1">
      <alignment wrapText="1"/>
      <protection/>
    </xf>
    <xf numFmtId="49" fontId="12" fillId="31" borderId="12" xfId="53" applyNumberFormat="1" applyFont="1" applyFill="1" applyBorder="1" applyAlignment="1">
      <alignment horizontal="center" wrapText="1"/>
      <protection/>
    </xf>
    <xf numFmtId="49" fontId="12" fillId="31" borderId="17" xfId="53" applyNumberFormat="1" applyFont="1" applyFill="1" applyBorder="1" applyAlignment="1">
      <alignment horizontal="center" wrapText="1"/>
      <protection/>
    </xf>
    <xf numFmtId="49" fontId="12" fillId="0" borderId="14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173" fontId="12" fillId="0" borderId="12" xfId="53" applyNumberFormat="1" applyFont="1" applyFill="1" applyBorder="1" applyAlignment="1">
      <alignment horizontal="left" vertical="center" wrapText="1"/>
      <protection/>
    </xf>
    <xf numFmtId="0" fontId="85" fillId="0" borderId="12" xfId="61" applyFont="1" applyFill="1" applyBorder="1" applyAlignment="1">
      <alignment wrapText="1"/>
      <protection/>
    </xf>
    <xf numFmtId="49" fontId="12" fillId="0" borderId="14" xfId="53" applyNumberFormat="1" applyFont="1" applyFill="1" applyBorder="1" applyAlignment="1">
      <alignment wrapText="1"/>
      <protection/>
    </xf>
    <xf numFmtId="0" fontId="30" fillId="0" borderId="0" xfId="57" applyFont="1" applyFill="1">
      <alignment/>
      <protection/>
    </xf>
    <xf numFmtId="0" fontId="26" fillId="0" borderId="0" xfId="57" applyFont="1" applyFill="1">
      <alignment/>
      <protection/>
    </xf>
    <xf numFmtId="172" fontId="28" fillId="0" borderId="21" xfId="57" applyNumberFormat="1" applyFont="1" applyFill="1" applyBorder="1" applyAlignment="1">
      <alignment horizontal="right" wrapText="1"/>
      <protection/>
    </xf>
    <xf numFmtId="172" fontId="28" fillId="0" borderId="22" xfId="57" applyNumberFormat="1" applyFont="1" applyFill="1" applyBorder="1" applyAlignment="1">
      <alignment horizontal="right" wrapText="1"/>
      <protection/>
    </xf>
    <xf numFmtId="0" fontId="31" fillId="0" borderId="0" xfId="57" applyFont="1" applyFill="1" applyAlignment="1">
      <alignment horizontal="right"/>
      <protection/>
    </xf>
    <xf numFmtId="172" fontId="23" fillId="0" borderId="21" xfId="57" applyNumberFormat="1" applyFont="1" applyFill="1" applyBorder="1" applyAlignment="1">
      <alignment horizontal="right" wrapText="1"/>
      <protection/>
    </xf>
    <xf numFmtId="0" fontId="5" fillId="0" borderId="0" xfId="57" applyFont="1" applyFill="1">
      <alignment/>
      <protection/>
    </xf>
    <xf numFmtId="175" fontId="23" fillId="0" borderId="18" xfId="57" applyNumberFormat="1" applyFont="1" applyFill="1" applyBorder="1" applyAlignment="1">
      <alignment horizontal="right"/>
      <protection/>
    </xf>
    <xf numFmtId="175" fontId="23" fillId="0" borderId="19" xfId="57" applyNumberFormat="1" applyFont="1" applyFill="1" applyBorder="1" applyAlignment="1">
      <alignment horizontal="right"/>
      <protection/>
    </xf>
    <xf numFmtId="0" fontId="28" fillId="0" borderId="0" xfId="57" applyFont="1" applyFill="1">
      <alignment/>
      <protection/>
    </xf>
    <xf numFmtId="172" fontId="13" fillId="0" borderId="18" xfId="57" applyNumberFormat="1" applyFont="1" applyFill="1" applyBorder="1" applyAlignment="1">
      <alignment horizontal="right" wrapText="1"/>
      <protection/>
    </xf>
    <xf numFmtId="172" fontId="13" fillId="0" borderId="19" xfId="57" applyNumberFormat="1" applyFont="1" applyFill="1" applyBorder="1" applyAlignment="1">
      <alignment horizontal="right" wrapText="1"/>
      <protection/>
    </xf>
    <xf numFmtId="4" fontId="13" fillId="0" borderId="0" xfId="57" applyNumberFormat="1" applyFont="1" applyFill="1" applyBorder="1" applyAlignment="1">
      <alignment horizontal="right" wrapText="1"/>
      <protection/>
    </xf>
    <xf numFmtId="0" fontId="26" fillId="4" borderId="0" xfId="57" applyFont="1" applyFill="1">
      <alignment/>
      <protection/>
    </xf>
    <xf numFmtId="172" fontId="24" fillId="0" borderId="19" xfId="57" applyNumberFormat="1" applyFont="1" applyFill="1" applyBorder="1" applyAlignment="1">
      <alignment horizontal="right" wrapText="1"/>
      <protection/>
    </xf>
    <xf numFmtId="172" fontId="12" fillId="0" borderId="10" xfId="57" applyNumberFormat="1" applyFont="1" applyFill="1" applyBorder="1" applyAlignment="1">
      <alignment horizontal="right" wrapText="1"/>
      <protection/>
    </xf>
    <xf numFmtId="4" fontId="12" fillId="35" borderId="18" xfId="57" applyNumberFormat="1" applyFont="1" applyFill="1" applyBorder="1" applyAlignment="1">
      <alignment horizontal="right" wrapText="1"/>
      <protection/>
    </xf>
    <xf numFmtId="2" fontId="13" fillId="4" borderId="10" xfId="57" applyNumberFormat="1" applyFont="1" applyFill="1" applyBorder="1" applyAlignment="1">
      <alignment horizontal="right"/>
      <protection/>
    </xf>
    <xf numFmtId="0" fontId="38" fillId="4" borderId="0" xfId="57" applyFont="1" applyFill="1">
      <alignment/>
      <protection/>
    </xf>
    <xf numFmtId="0" fontId="45" fillId="0" borderId="0" xfId="57" applyFont="1" applyFill="1" applyAlignment="1">
      <alignment horizontal="right"/>
      <protection/>
    </xf>
    <xf numFmtId="0" fontId="32" fillId="0" borderId="0" xfId="57" applyFont="1" applyFill="1">
      <alignment/>
      <protection/>
    </xf>
    <xf numFmtId="172" fontId="24" fillId="0" borderId="18" xfId="57" applyNumberFormat="1" applyFont="1" applyFill="1" applyBorder="1" applyAlignment="1">
      <alignment horizontal="right" wrapText="1"/>
      <protection/>
    </xf>
    <xf numFmtId="0" fontId="6" fillId="4" borderId="0" xfId="57" applyFont="1" applyFill="1" applyAlignment="1">
      <alignment horizontal="right"/>
      <protection/>
    </xf>
    <xf numFmtId="0" fontId="24" fillId="4" borderId="0" xfId="57" applyFont="1" applyFill="1">
      <alignment/>
      <protection/>
    </xf>
    <xf numFmtId="2" fontId="13" fillId="34" borderId="10" xfId="57" applyNumberFormat="1" applyFont="1" applyFill="1" applyBorder="1" applyAlignment="1">
      <alignment horizontal="right"/>
      <protection/>
    </xf>
    <xf numFmtId="172" fontId="23" fillId="0" borderId="21" xfId="57" applyNumberFormat="1" applyFont="1" applyFill="1" applyBorder="1" applyAlignment="1">
      <alignment wrapText="1"/>
      <protection/>
    </xf>
    <xf numFmtId="172" fontId="23" fillId="0" borderId="19" xfId="57" applyNumberFormat="1" applyFont="1" applyFill="1" applyBorder="1" applyAlignment="1">
      <alignment wrapText="1"/>
      <protection/>
    </xf>
    <xf numFmtId="172" fontId="23" fillId="0" borderId="18" xfId="57" applyNumberFormat="1" applyFont="1" applyFill="1" applyBorder="1" applyAlignment="1">
      <alignment wrapText="1"/>
      <protection/>
    </xf>
    <xf numFmtId="0" fontId="37" fillId="0" borderId="0" xfId="57" applyFont="1" applyFill="1" applyAlignment="1">
      <alignment horizontal="right"/>
      <protection/>
    </xf>
    <xf numFmtId="175" fontId="24" fillId="0" borderId="18" xfId="57" applyNumberFormat="1" applyFont="1" applyFill="1" applyBorder="1" applyAlignment="1">
      <alignment/>
      <protection/>
    </xf>
    <xf numFmtId="175" fontId="24" fillId="0" borderId="19" xfId="57" applyNumberFormat="1" applyFont="1" applyFill="1" applyBorder="1" applyAlignment="1">
      <alignment/>
      <protection/>
    </xf>
    <xf numFmtId="172" fontId="13" fillId="0" borderId="10" xfId="53" applyNumberFormat="1" applyFont="1" applyFill="1" applyBorder="1" applyAlignment="1">
      <alignment wrapText="1"/>
      <protection/>
    </xf>
    <xf numFmtId="0" fontId="28" fillId="3" borderId="0" xfId="57" applyFont="1" applyFill="1">
      <alignment/>
      <protection/>
    </xf>
    <xf numFmtId="49" fontId="13" fillId="0" borderId="14" xfId="53" applyNumberFormat="1" applyFont="1" applyFill="1" applyBorder="1" applyAlignment="1">
      <alignment horizontal="center" wrapText="1"/>
      <protection/>
    </xf>
    <xf numFmtId="172" fontId="24" fillId="0" borderId="21" xfId="57" applyNumberFormat="1" applyFont="1" applyFill="1" applyBorder="1" applyAlignment="1">
      <alignment wrapText="1"/>
      <protection/>
    </xf>
    <xf numFmtId="49" fontId="13" fillId="0" borderId="17" xfId="53" applyNumberFormat="1" applyFont="1" applyFill="1" applyBorder="1" applyAlignment="1">
      <alignment wrapText="1"/>
      <protection/>
    </xf>
    <xf numFmtId="49" fontId="13" fillId="0" borderId="17" xfId="53" applyNumberFormat="1" applyFont="1" applyFill="1" applyBorder="1" applyAlignment="1">
      <alignment horizontal="center" wrapText="1"/>
      <protection/>
    </xf>
    <xf numFmtId="175" fontId="23" fillId="0" borderId="18" xfId="57" applyNumberFormat="1" applyFont="1" applyFill="1" applyBorder="1" applyAlignment="1">
      <alignment/>
      <protection/>
    </xf>
    <xf numFmtId="175" fontId="23" fillId="0" borderId="19" xfId="57" applyNumberFormat="1" applyFont="1" applyFill="1" applyBorder="1" applyAlignment="1">
      <alignment/>
      <protection/>
    </xf>
    <xf numFmtId="3" fontId="12" fillId="0" borderId="15" xfId="57" applyNumberFormat="1" applyFont="1" applyFill="1" applyBorder="1" applyAlignment="1">
      <alignment/>
      <protection/>
    </xf>
    <xf numFmtId="0" fontId="2" fillId="4" borderId="0" xfId="57" applyFont="1" applyFill="1" applyAlignment="1">
      <alignment horizontal="right"/>
      <protection/>
    </xf>
    <xf numFmtId="175" fontId="23" fillId="31" borderId="18" xfId="57" applyNumberFormat="1" applyFont="1" applyFill="1" applyBorder="1" applyAlignment="1">
      <alignment/>
      <protection/>
    </xf>
    <xf numFmtId="175" fontId="23" fillId="31" borderId="19" xfId="57" applyNumberFormat="1" applyFont="1" applyFill="1" applyBorder="1" applyAlignment="1">
      <alignment/>
      <protection/>
    </xf>
    <xf numFmtId="0" fontId="5" fillId="31" borderId="0" xfId="57" applyFill="1">
      <alignment/>
      <protection/>
    </xf>
    <xf numFmtId="172" fontId="24" fillId="4" borderId="18" xfId="57" applyNumberFormat="1" applyFont="1" applyFill="1" applyBorder="1" applyAlignment="1">
      <alignment wrapText="1"/>
      <protection/>
    </xf>
    <xf numFmtId="172" fontId="24" fillId="4" borderId="19" xfId="57" applyNumberFormat="1" applyFont="1" applyFill="1" applyBorder="1" applyAlignment="1">
      <alignment wrapText="1"/>
      <protection/>
    </xf>
    <xf numFmtId="0" fontId="39" fillId="4" borderId="0" xfId="57" applyFont="1" applyFill="1" applyAlignment="1">
      <alignment horizontal="right"/>
      <protection/>
    </xf>
    <xf numFmtId="0" fontId="38" fillId="0" borderId="0" xfId="57" applyFont="1" applyFill="1">
      <alignment/>
      <protection/>
    </xf>
    <xf numFmtId="4" fontId="12" fillId="0" borderId="18" xfId="57" applyNumberFormat="1" applyFont="1" applyFill="1" applyBorder="1" applyAlignment="1">
      <alignment wrapText="1"/>
      <protection/>
    </xf>
    <xf numFmtId="0" fontId="33" fillId="0" borderId="0" xfId="57" applyFont="1" applyFill="1">
      <alignment/>
      <protection/>
    </xf>
    <xf numFmtId="175" fontId="36" fillId="0" borderId="18" xfId="57" applyNumberFormat="1" applyFont="1" applyFill="1" applyBorder="1" applyAlignment="1">
      <alignment/>
      <protection/>
    </xf>
    <xf numFmtId="175" fontId="36" fillId="0" borderId="19" xfId="57" applyNumberFormat="1" applyFont="1" applyFill="1" applyBorder="1" applyAlignment="1">
      <alignment/>
      <protection/>
    </xf>
    <xf numFmtId="4" fontId="13" fillId="0" borderId="18" xfId="57" applyNumberFormat="1" applyFont="1" applyFill="1" applyBorder="1" applyAlignment="1">
      <alignment wrapText="1"/>
      <protection/>
    </xf>
    <xf numFmtId="172" fontId="23" fillId="0" borderId="22" xfId="57" applyNumberFormat="1" applyFont="1" applyFill="1" applyBorder="1" applyAlignment="1">
      <alignment wrapText="1"/>
      <protection/>
    </xf>
    <xf numFmtId="175" fontId="24" fillId="0" borderId="21" xfId="57" applyNumberFormat="1" applyFont="1" applyFill="1" applyBorder="1" applyAlignment="1">
      <alignment/>
      <protection/>
    </xf>
    <xf numFmtId="175" fontId="24" fillId="0" borderId="22" xfId="57" applyNumberFormat="1" applyFont="1" applyFill="1" applyBorder="1" applyAlignment="1">
      <alignment/>
      <protection/>
    </xf>
    <xf numFmtId="175" fontId="23" fillId="0" borderId="21" xfId="57" applyNumberFormat="1" applyFont="1" applyFill="1" applyBorder="1" applyAlignment="1">
      <alignment/>
      <protection/>
    </xf>
    <xf numFmtId="175" fontId="23" fillId="0" borderId="22" xfId="57" applyNumberFormat="1" applyFont="1" applyFill="1" applyBorder="1" applyAlignment="1">
      <alignment/>
      <protection/>
    </xf>
    <xf numFmtId="4" fontId="24" fillId="0" borderId="21" xfId="57" applyNumberFormat="1" applyFont="1" applyFill="1" applyBorder="1" applyAlignment="1">
      <alignment/>
      <protection/>
    </xf>
    <xf numFmtId="4" fontId="24" fillId="0" borderId="22" xfId="57" applyNumberFormat="1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4" fontId="12" fillId="31" borderId="10" xfId="57" applyNumberFormat="1" applyFont="1" applyFill="1" applyBorder="1" applyAlignment="1">
      <alignment/>
      <protection/>
    </xf>
    <xf numFmtId="0" fontId="34" fillId="31" borderId="0" xfId="57" applyFont="1" applyFill="1" applyAlignment="1">
      <alignment/>
      <protection/>
    </xf>
    <xf numFmtId="2" fontId="12" fillId="31" borderId="10" xfId="57" applyNumberFormat="1" applyFont="1" applyFill="1" applyBorder="1" applyAlignment="1">
      <alignment/>
      <protection/>
    </xf>
    <xf numFmtId="175" fontId="24" fillId="4" borderId="21" xfId="57" applyNumberFormat="1" applyFont="1" applyFill="1" applyBorder="1" applyAlignment="1">
      <alignment/>
      <protection/>
    </xf>
    <xf numFmtId="175" fontId="24" fillId="4" borderId="22" xfId="57" applyNumberFormat="1" applyFont="1" applyFill="1" applyBorder="1" applyAlignment="1">
      <alignment/>
      <protection/>
    </xf>
    <xf numFmtId="4" fontId="12" fillId="4" borderId="10" xfId="57" applyNumberFormat="1" applyFont="1" applyFill="1" applyBorder="1" applyAlignment="1">
      <alignment/>
      <protection/>
    </xf>
    <xf numFmtId="0" fontId="34" fillId="4" borderId="0" xfId="57" applyFont="1" applyFill="1" applyAlignment="1">
      <alignment/>
      <protection/>
    </xf>
    <xf numFmtId="2" fontId="12" fillId="4" borderId="10" xfId="57" applyNumberFormat="1" applyFont="1" applyFill="1" applyBorder="1" applyAlignment="1">
      <alignment/>
      <protection/>
    </xf>
    <xf numFmtId="175" fontId="24" fillId="31" borderId="21" xfId="57" applyNumberFormat="1" applyFont="1" applyFill="1" applyBorder="1" applyAlignment="1">
      <alignment horizontal="right"/>
      <protection/>
    </xf>
    <xf numFmtId="175" fontId="24" fillId="31" borderId="22" xfId="57" applyNumberFormat="1" applyFont="1" applyFill="1" applyBorder="1" applyAlignment="1">
      <alignment horizontal="right"/>
      <protection/>
    </xf>
    <xf numFmtId="4" fontId="12" fillId="31" borderId="15" xfId="57" applyNumberFormat="1" applyFont="1" applyFill="1" applyBorder="1" applyAlignment="1">
      <alignment horizontal="right"/>
      <protection/>
    </xf>
    <xf numFmtId="172" fontId="23" fillId="4" borderId="21" xfId="57" applyNumberFormat="1" applyFont="1" applyFill="1" applyBorder="1" applyAlignment="1">
      <alignment horizontal="right" wrapText="1"/>
      <protection/>
    </xf>
    <xf numFmtId="172" fontId="23" fillId="4" borderId="22" xfId="57" applyNumberFormat="1" applyFont="1" applyFill="1" applyBorder="1" applyAlignment="1">
      <alignment horizontal="right" wrapText="1"/>
      <protection/>
    </xf>
    <xf numFmtId="172" fontId="23" fillId="0" borderId="22" xfId="57" applyNumberFormat="1" applyFont="1" applyFill="1" applyBorder="1" applyAlignment="1">
      <alignment horizontal="right" wrapText="1"/>
      <protection/>
    </xf>
    <xf numFmtId="175" fontId="24" fillId="31" borderId="18" xfId="57" applyNumberFormat="1" applyFont="1" applyFill="1" applyBorder="1" applyAlignment="1">
      <alignment horizontal="right"/>
      <protection/>
    </xf>
    <xf numFmtId="175" fontId="24" fillId="31" borderId="19" xfId="57" applyNumberFormat="1" applyFont="1" applyFill="1" applyBorder="1" applyAlignment="1">
      <alignment horizontal="right"/>
      <protection/>
    </xf>
    <xf numFmtId="175" fontId="24" fillId="0" borderId="25" xfId="57" applyNumberFormat="1" applyFont="1" applyFill="1" applyBorder="1" applyAlignment="1">
      <alignment horizontal="right"/>
      <protection/>
    </xf>
    <xf numFmtId="4" fontId="12" fillId="0" borderId="13" xfId="53" applyNumberFormat="1" applyFont="1" applyFill="1" applyBorder="1" applyAlignment="1">
      <alignment horizontal="right" wrapText="1"/>
      <protection/>
    </xf>
    <xf numFmtId="175" fontId="23" fillId="0" borderId="10" xfId="57" applyNumberFormat="1" applyFont="1" applyFill="1" applyBorder="1" applyAlignment="1">
      <alignment horizontal="right"/>
      <protection/>
    </xf>
    <xf numFmtId="0" fontId="2" fillId="0" borderId="10" xfId="57" applyFont="1" applyFill="1" applyBorder="1" applyAlignment="1">
      <alignment horizontal="right"/>
      <protection/>
    </xf>
    <xf numFmtId="172" fontId="13" fillId="0" borderId="10" xfId="53" applyNumberFormat="1" applyFont="1" applyFill="1" applyBorder="1" applyAlignment="1">
      <alignment horizontal="right" wrapText="1"/>
      <protection/>
    </xf>
    <xf numFmtId="4" fontId="13" fillId="0" borderId="10" xfId="53" applyNumberFormat="1" applyFont="1" applyFill="1" applyBorder="1" applyAlignment="1">
      <alignment horizontal="right" wrapText="1"/>
      <protection/>
    </xf>
    <xf numFmtId="4" fontId="13" fillId="0" borderId="11" xfId="57" applyNumberFormat="1" applyFont="1" applyFill="1" applyBorder="1" applyAlignment="1">
      <alignment horizontal="right"/>
      <protection/>
    </xf>
    <xf numFmtId="49" fontId="13" fillId="0" borderId="14" xfId="53" applyNumberFormat="1" applyFont="1" applyFill="1" applyBorder="1" applyAlignment="1">
      <alignment horizontal="left" wrapText="1"/>
      <protection/>
    </xf>
    <xf numFmtId="49" fontId="13" fillId="0" borderId="26" xfId="53" applyNumberFormat="1" applyFont="1" applyFill="1" applyBorder="1" applyAlignment="1">
      <alignment horizontal="center" wrapText="1"/>
      <protection/>
    </xf>
    <xf numFmtId="0" fontId="5" fillId="4" borderId="0" xfId="57" applyFont="1" applyFill="1">
      <alignment/>
      <protection/>
    </xf>
    <xf numFmtId="4" fontId="12" fillId="3" borderId="16" xfId="57" applyNumberFormat="1" applyFont="1" applyFill="1" applyBorder="1" applyAlignment="1">
      <alignment horizontal="right"/>
      <protection/>
    </xf>
    <xf numFmtId="0" fontId="28" fillId="0" borderId="0" xfId="57" applyFont="1">
      <alignment/>
      <protection/>
    </xf>
    <xf numFmtId="4" fontId="12" fillId="3" borderId="10" xfId="53" applyNumberFormat="1" applyFont="1" applyFill="1" applyBorder="1" applyAlignment="1">
      <alignment horizontal="center" wrapText="1"/>
      <protection/>
    </xf>
    <xf numFmtId="4" fontId="12" fillId="31" borderId="10" xfId="53" applyNumberFormat="1" applyFont="1" applyFill="1" applyBorder="1" applyAlignment="1">
      <alignment horizontal="center" wrapText="1"/>
      <protection/>
    </xf>
    <xf numFmtId="4" fontId="12" fillId="4" borderId="10" xfId="53" applyNumberFormat="1" applyFont="1" applyFill="1" applyBorder="1" applyAlignment="1">
      <alignment horizontal="center" wrapText="1"/>
      <protection/>
    </xf>
    <xf numFmtId="4" fontId="12" fillId="0" borderId="10" xfId="53" applyNumberFormat="1" applyFont="1" applyFill="1" applyBorder="1" applyAlignment="1">
      <alignment horizontal="center" wrapText="1"/>
      <protection/>
    </xf>
    <xf numFmtId="4" fontId="13" fillId="0" borderId="10" xfId="53" applyNumberFormat="1" applyFont="1" applyFill="1" applyBorder="1" applyAlignment="1">
      <alignment horizontal="center" wrapText="1"/>
      <protection/>
    </xf>
    <xf numFmtId="172" fontId="26" fillId="0" borderId="0" xfId="57" applyNumberFormat="1" applyFont="1" applyAlignment="1">
      <alignment horizontal="center"/>
      <protection/>
    </xf>
    <xf numFmtId="172" fontId="23" fillId="31" borderId="21" xfId="57" applyNumberFormat="1" applyFont="1" applyFill="1" applyBorder="1" applyAlignment="1">
      <alignment horizontal="right" wrapText="1"/>
      <protection/>
    </xf>
    <xf numFmtId="172" fontId="23" fillId="31" borderId="22" xfId="57" applyNumberFormat="1" applyFont="1" applyFill="1" applyBorder="1" applyAlignment="1">
      <alignment horizontal="right" wrapText="1"/>
      <protection/>
    </xf>
    <xf numFmtId="0" fontId="2" fillId="31" borderId="10" xfId="57" applyFont="1" applyFill="1" applyBorder="1" applyAlignment="1">
      <alignment horizontal="right"/>
      <protection/>
    </xf>
    <xf numFmtId="172" fontId="24" fillId="4" borderId="21" xfId="57" applyNumberFormat="1" applyFont="1" applyFill="1" applyBorder="1" applyAlignment="1">
      <alignment horizontal="right" wrapText="1"/>
      <protection/>
    </xf>
    <xf numFmtId="172" fontId="24" fillId="4" borderId="22" xfId="57" applyNumberFormat="1" applyFont="1" applyFill="1" applyBorder="1" applyAlignment="1">
      <alignment horizontal="right" wrapText="1"/>
      <protection/>
    </xf>
    <xf numFmtId="3" fontId="12" fillId="0" borderId="18" xfId="57" applyNumberFormat="1" applyFont="1" applyFill="1" applyBorder="1" applyAlignment="1">
      <alignment horizontal="right" wrapText="1"/>
      <protection/>
    </xf>
    <xf numFmtId="175" fontId="23" fillId="31" borderId="21" xfId="57" applyNumberFormat="1" applyFont="1" applyFill="1" applyBorder="1" applyAlignment="1">
      <alignment horizontal="right"/>
      <protection/>
    </xf>
    <xf numFmtId="175" fontId="23" fillId="31" borderId="22" xfId="57" applyNumberFormat="1" applyFont="1" applyFill="1" applyBorder="1" applyAlignment="1">
      <alignment horizontal="right"/>
      <protection/>
    </xf>
    <xf numFmtId="0" fontId="34" fillId="41" borderId="10" xfId="57" applyFont="1" applyFill="1" applyBorder="1" applyAlignment="1">
      <alignment horizontal="right"/>
      <protection/>
    </xf>
    <xf numFmtId="175" fontId="23" fillId="4" borderId="21" xfId="57" applyNumberFormat="1" applyFont="1" applyFill="1" applyBorder="1" applyAlignment="1">
      <alignment horizontal="right"/>
      <protection/>
    </xf>
    <xf numFmtId="175" fontId="23" fillId="4" borderId="22" xfId="57" applyNumberFormat="1" applyFont="1" applyFill="1" applyBorder="1" applyAlignment="1">
      <alignment horizontal="right"/>
      <protection/>
    </xf>
    <xf numFmtId="175" fontId="23" fillId="3" borderId="21" xfId="57" applyNumberFormat="1" applyFont="1" applyFill="1" applyBorder="1" applyAlignment="1">
      <alignment horizontal="right"/>
      <protection/>
    </xf>
    <xf numFmtId="175" fontId="23" fillId="3" borderId="22" xfId="57" applyNumberFormat="1" applyFont="1" applyFill="1" applyBorder="1" applyAlignment="1">
      <alignment horizontal="right"/>
      <protection/>
    </xf>
    <xf numFmtId="175" fontId="28" fillId="4" borderId="21" xfId="57" applyNumberFormat="1" applyFont="1" applyFill="1" applyBorder="1" applyAlignment="1">
      <alignment horizontal="right"/>
      <protection/>
    </xf>
    <xf numFmtId="175" fontId="28" fillId="4" borderId="22" xfId="57" applyNumberFormat="1" applyFont="1" applyFill="1" applyBorder="1" applyAlignment="1">
      <alignment horizontal="right"/>
      <protection/>
    </xf>
    <xf numFmtId="4" fontId="12" fillId="0" borderId="10" xfId="57" applyNumberFormat="1" applyFont="1" applyFill="1" applyBorder="1" applyAlignment="1">
      <alignment horizontal="right" wrapText="1"/>
      <protection/>
    </xf>
    <xf numFmtId="0" fontId="12" fillId="0" borderId="0" xfId="57" applyFont="1" applyFill="1" applyAlignment="1">
      <alignment horizontal="right"/>
      <protection/>
    </xf>
    <xf numFmtId="4" fontId="12" fillId="31" borderId="24" xfId="57" applyNumberFormat="1" applyFont="1" applyFill="1" applyBorder="1" applyAlignment="1">
      <alignment horizontal="right" wrapText="1"/>
      <protection/>
    </xf>
    <xf numFmtId="4" fontId="12" fillId="31" borderId="27" xfId="57" applyNumberFormat="1" applyFont="1" applyFill="1" applyBorder="1" applyAlignment="1">
      <alignment horizontal="right"/>
      <protection/>
    </xf>
    <xf numFmtId="2" fontId="12" fillId="31" borderId="11" xfId="57" applyNumberFormat="1" applyFont="1" applyFill="1" applyBorder="1" applyAlignment="1">
      <alignment horizontal="right"/>
      <protection/>
    </xf>
    <xf numFmtId="175" fontId="23" fillId="4" borderId="10" xfId="57" applyNumberFormat="1" applyFont="1" applyFill="1" applyBorder="1" applyAlignment="1">
      <alignment horizontal="right"/>
      <protection/>
    </xf>
    <xf numFmtId="4" fontId="12" fillId="0" borderId="28" xfId="57" applyNumberFormat="1" applyFont="1" applyFill="1" applyBorder="1" applyAlignment="1">
      <alignment horizontal="right" wrapText="1"/>
      <protection/>
    </xf>
    <xf numFmtId="4" fontId="12" fillId="3" borderId="13" xfId="57" applyNumberFormat="1" applyFont="1" applyFill="1" applyBorder="1" applyAlignment="1">
      <alignment horizontal="right"/>
      <protection/>
    </xf>
    <xf numFmtId="0" fontId="34" fillId="3" borderId="0" xfId="57" applyFont="1" applyFill="1" applyAlignment="1">
      <alignment horizontal="right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41" fillId="4" borderId="13" xfId="53" applyNumberFormat="1" applyFont="1" applyFill="1" applyBorder="1" applyAlignment="1">
      <alignment horizontal="center" wrapText="1"/>
      <protection/>
    </xf>
    <xf numFmtId="175" fontId="23" fillId="4" borderId="25" xfId="57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 applyProtection="1">
      <alignment horizontal="right" vertical="top"/>
      <protection locked="0"/>
    </xf>
    <xf numFmtId="3" fontId="6" fillId="33" borderId="0" xfId="54" applyNumberFormat="1" applyFont="1" applyFill="1" applyAlignment="1" applyProtection="1">
      <alignment horizontal="right" vertical="top"/>
      <protection locked="0"/>
    </xf>
    <xf numFmtId="0" fontId="6" fillId="0" borderId="0" xfId="54" applyFont="1" applyFill="1" applyAlignment="1" applyProtection="1">
      <alignment horizontal="center" vertical="top" wrapText="1"/>
      <protection locked="0"/>
    </xf>
    <xf numFmtId="0" fontId="6" fillId="0" borderId="0" xfId="54" applyFont="1" applyFill="1" applyAlignment="1" applyProtection="1">
      <alignment horizontal="right" vertical="top" wrapText="1"/>
      <protection locked="0"/>
    </xf>
    <xf numFmtId="4" fontId="6" fillId="0" borderId="11" xfId="54" applyNumberFormat="1" applyFont="1" applyFill="1" applyBorder="1" applyAlignment="1" applyProtection="1">
      <alignment horizontal="center" vertical="center" wrapText="1"/>
      <protection/>
    </xf>
    <xf numFmtId="4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left" vertical="top" wrapText="1"/>
      <protection locked="0"/>
    </xf>
    <xf numFmtId="0" fontId="6" fillId="0" borderId="0" xfId="54" applyFont="1" applyFill="1" applyAlignment="1" applyProtection="1">
      <alignment horizontal="right" vertical="top"/>
      <protection locked="0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wrapText="1"/>
      <protection locked="0"/>
    </xf>
    <xf numFmtId="0" fontId="6" fillId="0" borderId="13" xfId="54" applyFont="1" applyFill="1" applyBorder="1" applyAlignment="1" applyProtection="1">
      <alignment horizont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54" applyNumberFormat="1" applyFont="1" applyFill="1" applyBorder="1" applyAlignment="1" applyProtection="1">
      <alignment horizontal="center" vertical="center"/>
      <protection locked="0"/>
    </xf>
    <xf numFmtId="4" fontId="6" fillId="0" borderId="13" xfId="54" applyNumberFormat="1" applyFont="1" applyFill="1" applyBorder="1" applyAlignment="1" applyProtection="1">
      <alignment horizontal="center" vertical="center"/>
      <protection locked="0"/>
    </xf>
    <xf numFmtId="3" fontId="12" fillId="0" borderId="0" xfId="54" applyNumberFormat="1" applyFont="1" applyFill="1" applyAlignment="1" applyProtection="1">
      <alignment horizontal="right" vertical="top"/>
      <protection locked="0"/>
    </xf>
    <xf numFmtId="0" fontId="16" fillId="0" borderId="0" xfId="54" applyFont="1" applyFill="1" applyAlignment="1" applyProtection="1">
      <alignment horizontal="center" vertical="top" wrapText="1"/>
      <protection locked="0"/>
    </xf>
    <xf numFmtId="49" fontId="6" fillId="0" borderId="29" xfId="57" applyNumberFormat="1" applyFont="1" applyBorder="1" applyAlignment="1">
      <alignment horizontal="center" vertical="center" wrapText="1"/>
      <protection/>
    </xf>
    <xf numFmtId="49" fontId="6" fillId="0" borderId="21" xfId="57" applyNumberFormat="1" applyFont="1" applyBorder="1" applyAlignment="1">
      <alignment horizontal="center" vertical="center" wrapText="1"/>
      <protection/>
    </xf>
    <xf numFmtId="49" fontId="12" fillId="0" borderId="29" xfId="57" applyNumberFormat="1" applyFont="1" applyBorder="1" applyAlignment="1">
      <alignment horizontal="center" vertical="center" wrapText="1"/>
      <protection/>
    </xf>
    <xf numFmtId="49" fontId="12" fillId="0" borderId="21" xfId="57" applyNumberFormat="1" applyFont="1" applyBorder="1" applyAlignment="1">
      <alignment horizontal="center" vertical="center" wrapText="1"/>
      <protection/>
    </xf>
    <xf numFmtId="9" fontId="12" fillId="0" borderId="29" xfId="57" applyNumberFormat="1" applyFont="1" applyBorder="1" applyAlignment="1">
      <alignment horizontal="center" vertical="center" wrapText="1"/>
      <protection/>
    </xf>
    <xf numFmtId="9" fontId="12" fillId="0" borderId="21" xfId="57" applyNumberFormat="1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wrapText="1"/>
      <protection/>
    </xf>
    <xf numFmtId="0" fontId="12" fillId="0" borderId="13" xfId="57" applyFont="1" applyBorder="1" applyAlignment="1">
      <alignment horizontal="center" wrapText="1"/>
      <protection/>
    </xf>
    <xf numFmtId="9" fontId="12" fillId="0" borderId="11" xfId="57" applyNumberFormat="1" applyFont="1" applyBorder="1" applyAlignment="1">
      <alignment horizontal="center" vertical="center" wrapText="1"/>
      <protection/>
    </xf>
    <xf numFmtId="9" fontId="12" fillId="0" borderId="13" xfId="57" applyNumberFormat="1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49" fontId="26" fillId="0" borderId="0" xfId="57" applyNumberFormat="1" applyFont="1" applyBorder="1" applyAlignment="1">
      <alignment horizontal="center" wrapText="1"/>
      <protection/>
    </xf>
    <xf numFmtId="49" fontId="26" fillId="0" borderId="0" xfId="57" applyNumberFormat="1" applyFont="1" applyBorder="1" applyAlignment="1">
      <alignment horizontal="center" vertical="top" wrapText="1"/>
      <protection/>
    </xf>
    <xf numFmtId="49" fontId="16" fillId="0" borderId="0" xfId="54" applyNumberFormat="1" applyFont="1" applyFill="1" applyAlignment="1" applyProtection="1">
      <alignment horizontal="center" vertical="top" wrapText="1"/>
      <protection locked="0"/>
    </xf>
    <xf numFmtId="0" fontId="19" fillId="34" borderId="11" xfId="54" applyFont="1" applyFill="1" applyBorder="1" applyAlignment="1" applyProtection="1">
      <alignment horizontal="center" vertical="center" wrapText="1"/>
      <protection locked="0"/>
    </xf>
    <xf numFmtId="0" fontId="19" fillId="34" borderId="13" xfId="54" applyFont="1" applyFill="1" applyBorder="1" applyAlignment="1" applyProtection="1">
      <alignment horizontal="center" vertical="center" wrapText="1"/>
      <protection locked="0"/>
    </xf>
    <xf numFmtId="172" fontId="19" fillId="34" borderId="11" xfId="54" applyNumberFormat="1" applyFont="1" applyFill="1" applyBorder="1" applyAlignment="1" applyProtection="1">
      <alignment horizontal="center" vertical="center" wrapText="1"/>
      <protection locked="0"/>
    </xf>
    <xf numFmtId="172" fontId="19" fillId="34" borderId="13" xfId="54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_№2 Расходы сводная бюджетная роспись 2012г." xfId="57"/>
    <cellStyle name="Обычный 3" xfId="58"/>
    <cellStyle name="Обычный 3 2" xfId="59"/>
    <cellStyle name="Обычный 3 4" xfId="60"/>
    <cellStyle name="Обычный 3 4 2" xfId="61"/>
    <cellStyle name="Обычный 3_№2 Расходы сводная бюджетная роспись 2012г." xfId="62"/>
    <cellStyle name="Обычный 4" xfId="63"/>
    <cellStyle name="Обычный 7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2%20&#1056;&#1072;&#1089;&#1093;&#1086;&#1076;&#1099;%20&#1089;&#1074;&#1086;&#1076;&#1085;&#1072;&#1103;%20&#1073;&#1102;&#1076;&#1078;&#1077;&#1090;&#1085;&#1072;&#1103;%20&#1088;&#1086;&#1089;&#1087;&#1080;&#1089;&#1100;%202012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1%20&#1044;&#1054;&#1061;&#1054;&#1044;&#1067;%202012&#1075;.&#1057;&#1074;&#1086;&#1076;&#1085;&#1072;&#1103;%20&#1088;&#1086;&#1089;&#1087;&#1080;&#1089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75;&#1086;&#1096;&#1072;\Desktop\&#1054;&#1090;&#1095;&#1077;&#1090;%20&#1099;%20&#1086;&#1073;%20&#1080;&#1089;&#1087;&#1086;&#1083;&#1085;&#1077;&#1080;&#1080;%20&#1073;&#1102;&#1076;&#1078;&#1077;&#1090;&#1072;%20&#1089;%202009%20&#1075;&#1086;&#1076;&#1072;\&#1054;&#1090;&#1095;&#1077;&#1090;%20&#1079;&#1072;%20%202012&#1075;.%20&#1087;&#1086;%20&#1041;&#1050;%20&#1056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БЮДЖЕТ 2012 2 Чтение"/>
      <sheetName val="Ропись 2012"/>
      <sheetName val="Ропись 2012 спр. 1"/>
      <sheetName val="Ропись 2012 спр. 2"/>
      <sheetName val="Ропись 2012 спр. 3 "/>
      <sheetName val="Ропись 2012 спр. 4"/>
      <sheetName val="Ропись 2012 спр. 5"/>
      <sheetName val="Ропись 2012 спр.6"/>
      <sheetName val="БЮДЖ. 2012 Изм. на 01.07.12"/>
      <sheetName val="Ропись 2012 спр.7"/>
      <sheetName val="Ропись 2012 спр.8"/>
      <sheetName val="Ропись 2012 за сент"/>
      <sheetName val="Ропись 2012 спр. №11"/>
      <sheetName val="Ропись 2012 спр. №12"/>
      <sheetName val="Ропись 2012 спр. №13"/>
      <sheetName val="Ропись 2012 спр. №14"/>
      <sheetName val="Реш.2 Изм. на 01.11.12 "/>
      <sheetName val="Кассовый план новый"/>
      <sheetName val="Кассовый план  спр.№1"/>
      <sheetName val="Кассовый план  спр.№2"/>
      <sheetName val="Кассовый план  спр.№3"/>
      <sheetName val="Кассовый план  спр.№4 (2)"/>
      <sheetName val="Кассовый план  спр.№5"/>
      <sheetName val="Кассовый план  спр.№6"/>
      <sheetName val="Кассовый план  спр.№7"/>
      <sheetName val="Кассов. план  спр.№8"/>
      <sheetName val="Кассов. план  август спр.10"/>
      <sheetName val="Кассов. план  август спр.11"/>
      <sheetName val="Кассов. план  август спр.12"/>
      <sheetName val="Кассов. план  август спр.13"/>
      <sheetName val="Кассов. план  август спр.14"/>
      <sheetName val="Ропись 2012 спр. №10"/>
    </sheetNames>
    <sheetDataSet>
      <sheetData sheetId="21">
        <row r="210">
          <cell r="B210" t="str">
    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 на 21012г."/>
      <sheetName val="1 чтение Дох на 21012г. (2)"/>
      <sheetName val="Роспись на 01.01.2012 (2)"/>
      <sheetName val="Роспись на 01.01.2012уточненная"/>
      <sheetName val="Роспись на 01.01.2012 спр. №1,2"/>
      <sheetName val="Роспись на 01.05.2012 спр.  3"/>
      <sheetName val="Роспись на 01.06.2012 спр. 4"/>
      <sheetName val="Роспись на 01.07.2012 спр.5пг"/>
      <sheetName val="Роспись на 01.07.2012 спр. 6"/>
      <sheetName val="Роспись на 01.07.2012 спр.8"/>
      <sheetName val="Роспись на 01.07.2012 август"/>
      <sheetName val="Роспись на 01.07.12 сент спр.10"/>
      <sheetName val="Роспись на 01.11.12 "/>
      <sheetName val="Роспись на 01.07.12 спр.12"/>
      <sheetName val="Роспись на 01.07.12 спр.13"/>
      <sheetName val="Роспись на 01.01.13 спр.14"/>
      <sheetName val="Прилож.1 01.11.12 Доходы"/>
      <sheetName val="Кассовый план на 01.01.2012"/>
      <sheetName val="Касс. план на 01.01.12 Спр. 1,2"/>
      <sheetName val="Касс. план на 01.01.12 Спр. 3"/>
      <sheetName val="Касс. план на 01.01.12 Спр.4"/>
      <sheetName val="Касс. план на 01.01.12 Спр.5"/>
      <sheetName val="Касс. план на 01.01.12 Спр. 6"/>
      <sheetName val="Касс. план на 01.01.12 Спр. 8"/>
      <sheetName val="Касс. план на 01.01.12 Спр.9"/>
      <sheetName val="Касс. пл.на 01.10.12 Спр. 10,11"/>
      <sheetName val="Касс. пл.на 01.11.12 Спр. 11"/>
      <sheetName val="Касс. пл.на 01.10.12 Спр. 12"/>
      <sheetName val="Касс. пл.на 01.10.12 Спр. 13"/>
      <sheetName val="Касс. пл.на 01.01.13 Спр.14"/>
      <sheetName val="Касс. план на 01.10.12 Спр. 10"/>
    </sheetNames>
    <sheetDataSet>
      <sheetData sheetId="4">
        <row r="17">
          <cell r="D17" t="str">
            <v> 1 05 01010 01 0000 110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полугодие 2013 года"/>
      <sheetName val="отчет за 2012 год Укр.прилож№1"/>
      <sheetName val="отчет за 2012 год Прилож №2дох."/>
      <sheetName val="Ведм.стукт.на 01.01.13гПрилож№3"/>
      <sheetName val="ГЛ распор. 01.01.13г Прилож №5"/>
      <sheetName val="Источники за 2012 № 6"/>
      <sheetName val="Источники за 2012  №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view="pageBreakPreview" zoomScaleSheetLayoutView="100" zoomScalePageLayoutView="0" workbookViewId="0" topLeftCell="A193">
      <selection activeCell="A9" sqref="A9"/>
    </sheetView>
  </sheetViews>
  <sheetFormatPr defaultColWidth="9.140625" defaultRowHeight="15"/>
  <cols>
    <col min="1" max="1" width="48.8515625" style="0" customWidth="1"/>
    <col min="2" max="2" width="10.140625" style="0" customWidth="1"/>
    <col min="3" max="3" width="28.421875" style="0" customWidth="1"/>
    <col min="4" max="4" width="16.00390625" style="0" customWidth="1"/>
    <col min="5" max="5" width="15.57421875" style="0" customWidth="1"/>
    <col min="6" max="6" width="19.7109375" style="0" customWidth="1"/>
  </cols>
  <sheetData>
    <row r="1" spans="1:6" ht="15.75">
      <c r="A1" s="7"/>
      <c r="B1" s="7"/>
      <c r="C1" s="2"/>
      <c r="D1" s="652" t="s">
        <v>0</v>
      </c>
      <c r="E1" s="652"/>
      <c r="F1" s="652"/>
    </row>
    <row r="2" spans="1:6" ht="15.75">
      <c r="A2" s="7"/>
      <c r="B2" s="7"/>
      <c r="C2" s="652" t="s">
        <v>471</v>
      </c>
      <c r="D2" s="652"/>
      <c r="E2" s="652"/>
      <c r="F2" s="652"/>
    </row>
    <row r="3" spans="1:6" ht="15.75">
      <c r="A3" s="7"/>
      <c r="B3" s="7"/>
      <c r="C3" s="652" t="s">
        <v>820</v>
      </c>
      <c r="D3" s="652"/>
      <c r="E3" s="652"/>
      <c r="F3" s="652"/>
    </row>
    <row r="4" spans="1:6" ht="15.75">
      <c r="A4" s="493"/>
      <c r="B4" s="493"/>
      <c r="C4" s="493"/>
      <c r="D4" s="493"/>
      <c r="E4" s="493"/>
      <c r="F4" s="493"/>
    </row>
    <row r="5" spans="1:6" ht="15.75">
      <c r="A5" s="7"/>
      <c r="B5" s="7"/>
      <c r="C5" s="8"/>
      <c r="D5" s="20"/>
      <c r="E5" s="21"/>
      <c r="F5" s="21"/>
    </row>
    <row r="6" spans="1:6" ht="52.5" customHeight="1">
      <c r="A6" s="654" t="s">
        <v>473</v>
      </c>
      <c r="B6" s="654"/>
      <c r="C6" s="654"/>
      <c r="D6" s="655" t="s">
        <v>19</v>
      </c>
      <c r="E6" s="655"/>
      <c r="F6" s="126" t="s">
        <v>143</v>
      </c>
    </row>
    <row r="7" spans="1:6" ht="15.75">
      <c r="A7" s="658" t="s">
        <v>821</v>
      </c>
      <c r="B7" s="658"/>
      <c r="C7" s="658"/>
      <c r="D7" s="659" t="s">
        <v>144</v>
      </c>
      <c r="E7" s="659"/>
      <c r="F7" s="12" t="s">
        <v>472</v>
      </c>
    </row>
    <row r="8" spans="1:6" ht="15.75">
      <c r="A8" s="658" t="s">
        <v>822</v>
      </c>
      <c r="B8" s="658"/>
      <c r="C8" s="658"/>
      <c r="D8" s="655" t="s">
        <v>145</v>
      </c>
      <c r="E8" s="655"/>
      <c r="F8" s="10"/>
    </row>
    <row r="9" spans="1:6" ht="15.75">
      <c r="A9" s="11" t="s">
        <v>211</v>
      </c>
      <c r="B9" s="11"/>
      <c r="C9" s="11"/>
      <c r="D9" s="9"/>
      <c r="E9" s="9" t="s">
        <v>146</v>
      </c>
      <c r="F9" s="10" t="s">
        <v>224</v>
      </c>
    </row>
    <row r="10" spans="1:6" ht="15.75">
      <c r="A10" s="11" t="s">
        <v>212</v>
      </c>
      <c r="B10" s="11"/>
      <c r="C10" s="11"/>
      <c r="D10" s="9"/>
      <c r="E10" s="9" t="s">
        <v>147</v>
      </c>
      <c r="F10" s="129">
        <v>40262563000</v>
      </c>
    </row>
    <row r="11" spans="1:6" ht="15.75">
      <c r="A11" s="11"/>
      <c r="B11" s="11"/>
      <c r="C11" s="11"/>
      <c r="D11" s="9"/>
      <c r="E11" s="9"/>
      <c r="F11" s="17">
        <v>383</v>
      </c>
    </row>
    <row r="12" spans="1:6" ht="15.75">
      <c r="A12" s="13"/>
      <c r="B12" s="13"/>
      <c r="C12" s="13"/>
      <c r="D12" s="13"/>
      <c r="E12" s="14"/>
      <c r="F12" s="15"/>
    </row>
    <row r="13" spans="1:6" ht="63">
      <c r="A13" s="16" t="s">
        <v>149</v>
      </c>
      <c r="B13" s="16" t="s">
        <v>209</v>
      </c>
      <c r="C13" s="16" t="s">
        <v>207</v>
      </c>
      <c r="D13" s="16" t="s">
        <v>208</v>
      </c>
      <c r="E13" s="17" t="s">
        <v>114</v>
      </c>
      <c r="F13" s="10" t="s">
        <v>210</v>
      </c>
    </row>
    <row r="14" spans="1:6" ht="15.75">
      <c r="A14" s="22">
        <v>1</v>
      </c>
      <c r="B14" s="22"/>
      <c r="C14" s="23">
        <v>2</v>
      </c>
      <c r="D14" s="23">
        <v>3</v>
      </c>
      <c r="E14" s="24">
        <v>4</v>
      </c>
      <c r="F14" s="24">
        <v>5</v>
      </c>
    </row>
    <row r="15" spans="1:6" ht="31.5">
      <c r="A15" s="25" t="s">
        <v>101</v>
      </c>
      <c r="B15" s="26"/>
      <c r="C15" s="27" t="s">
        <v>92</v>
      </c>
      <c r="D15" s="28">
        <f>D16+D59</f>
        <v>62716900</v>
      </c>
      <c r="E15" s="28">
        <f>E16+E59</f>
        <v>62935531.82</v>
      </c>
      <c r="F15" s="28">
        <f>F16+F59</f>
        <v>-218631.81999999937</v>
      </c>
    </row>
    <row r="16" spans="1:6" ht="18.75" customHeight="1">
      <c r="A16" s="29" t="s">
        <v>116</v>
      </c>
      <c r="B16" s="32" t="s">
        <v>13</v>
      </c>
      <c r="C16" s="30" t="s">
        <v>65</v>
      </c>
      <c r="D16" s="31">
        <f>D17+D31+D34+D37+D44+D56</f>
        <v>53521300</v>
      </c>
      <c r="E16" s="31">
        <f>E17+E31+E34+E37+E44+E56</f>
        <v>53946110.29</v>
      </c>
      <c r="F16" s="31">
        <f>D16-E16</f>
        <v>-424810.2899999991</v>
      </c>
    </row>
    <row r="17" spans="1:6" ht="15.75">
      <c r="A17" s="29" t="s">
        <v>64</v>
      </c>
      <c r="B17" s="32" t="s">
        <v>13</v>
      </c>
      <c r="C17" s="30" t="s">
        <v>63</v>
      </c>
      <c r="D17" s="31">
        <f>D18+D26+D29</f>
        <v>35683300</v>
      </c>
      <c r="E17" s="31">
        <f>E18+E26+E29</f>
        <v>35845060.5</v>
      </c>
      <c r="F17" s="28">
        <f aca="true" t="shared" si="0" ref="F17:F69">D17-E17</f>
        <v>-161760.5</v>
      </c>
    </row>
    <row r="18" spans="1:6" ht="31.5">
      <c r="A18" s="33" t="s">
        <v>66</v>
      </c>
      <c r="B18" s="34" t="s">
        <v>67</v>
      </c>
      <c r="C18" s="34" t="s">
        <v>68</v>
      </c>
      <c r="D18" s="31">
        <f>D19+D22+D25</f>
        <v>28877100</v>
      </c>
      <c r="E18" s="31">
        <f>E19+E22+E25</f>
        <v>29056875.26</v>
      </c>
      <c r="F18" s="28">
        <f t="shared" si="0"/>
        <v>-179775.26000000164</v>
      </c>
    </row>
    <row r="19" spans="1:6" ht="47.25">
      <c r="A19" s="33" t="s">
        <v>69</v>
      </c>
      <c r="B19" s="34" t="s">
        <v>67</v>
      </c>
      <c r="C19" s="34" t="str">
        <f>'[3]Роспись на 01.01.2012 спр. №1,2'!$D$17</f>
        <v> 1 05 01010 01 0000 110</v>
      </c>
      <c r="D19" s="31">
        <f>D20+D21</f>
        <v>21259700</v>
      </c>
      <c r="E19" s="31">
        <f>E20+E21</f>
        <v>21373357.94</v>
      </c>
      <c r="F19" s="28">
        <f t="shared" si="0"/>
        <v>-113657.94000000134</v>
      </c>
    </row>
    <row r="20" spans="1:6" ht="47.25">
      <c r="A20" s="35" t="s">
        <v>69</v>
      </c>
      <c r="B20" s="36" t="s">
        <v>67</v>
      </c>
      <c r="C20" s="36" t="s">
        <v>70</v>
      </c>
      <c r="D20" s="37">
        <v>21242900</v>
      </c>
      <c r="E20" s="37">
        <v>21359076.48</v>
      </c>
      <c r="F20" s="38">
        <f t="shared" si="0"/>
        <v>-116176.48000000045</v>
      </c>
    </row>
    <row r="21" spans="1:6" ht="63">
      <c r="A21" s="35" t="s">
        <v>71</v>
      </c>
      <c r="B21" s="36" t="s">
        <v>67</v>
      </c>
      <c r="C21" s="36" t="s">
        <v>72</v>
      </c>
      <c r="D21" s="37">
        <v>16800</v>
      </c>
      <c r="E21" s="37">
        <v>14281.46</v>
      </c>
      <c r="F21" s="38">
        <f t="shared" si="0"/>
        <v>2518.540000000001</v>
      </c>
    </row>
    <row r="22" spans="1:6" ht="63">
      <c r="A22" s="33" t="s">
        <v>73</v>
      </c>
      <c r="B22" s="34" t="s">
        <v>67</v>
      </c>
      <c r="C22" s="34" t="s">
        <v>102</v>
      </c>
      <c r="D22" s="31">
        <f>D23+D24</f>
        <v>5642800</v>
      </c>
      <c r="E22" s="31">
        <f>E23+E24</f>
        <v>5730991.61</v>
      </c>
      <c r="F22" s="28">
        <f t="shared" si="0"/>
        <v>-88191.61000000034</v>
      </c>
    </row>
    <row r="23" spans="1:6" ht="48" customHeight="1">
      <c r="A23" s="35" t="s">
        <v>73</v>
      </c>
      <c r="B23" s="36" t="s">
        <v>67</v>
      </c>
      <c r="C23" s="36" t="s">
        <v>74</v>
      </c>
      <c r="D23" s="37">
        <v>5641800</v>
      </c>
      <c r="E23" s="37">
        <v>5731066.07</v>
      </c>
      <c r="F23" s="38">
        <f t="shared" si="0"/>
        <v>-89266.0700000003</v>
      </c>
    </row>
    <row r="24" spans="1:6" ht="78.75">
      <c r="A24" s="35" t="s">
        <v>75</v>
      </c>
      <c r="B24" s="36" t="s">
        <v>67</v>
      </c>
      <c r="C24" s="36" t="s">
        <v>76</v>
      </c>
      <c r="D24" s="37">
        <v>1000</v>
      </c>
      <c r="E24" s="37">
        <v>-74.46</v>
      </c>
      <c r="F24" s="38">
        <f>D24-E24</f>
        <v>1074.46</v>
      </c>
    </row>
    <row r="25" spans="1:6" ht="31.5">
      <c r="A25" s="33" t="s">
        <v>82</v>
      </c>
      <c r="B25" s="34" t="s">
        <v>67</v>
      </c>
      <c r="C25" s="34" t="s">
        <v>83</v>
      </c>
      <c r="D25" s="31">
        <v>1974600</v>
      </c>
      <c r="E25" s="31">
        <v>1952525.71</v>
      </c>
      <c r="F25" s="28">
        <f t="shared" si="0"/>
        <v>22074.290000000037</v>
      </c>
    </row>
    <row r="26" spans="1:6" ht="31.5">
      <c r="A26" s="33" t="s">
        <v>62</v>
      </c>
      <c r="B26" s="34" t="s">
        <v>67</v>
      </c>
      <c r="C26" s="34" t="s">
        <v>103</v>
      </c>
      <c r="D26" s="31">
        <f>D27+D28</f>
        <v>6315300</v>
      </c>
      <c r="E26" s="31">
        <f>E27+E28</f>
        <v>6284592.92</v>
      </c>
      <c r="F26" s="28">
        <f t="shared" si="0"/>
        <v>30707.080000000075</v>
      </c>
    </row>
    <row r="27" spans="1:6" ht="31.5">
      <c r="A27" s="35" t="s">
        <v>77</v>
      </c>
      <c r="B27" s="36" t="s">
        <v>67</v>
      </c>
      <c r="C27" s="36" t="s">
        <v>78</v>
      </c>
      <c r="D27" s="37">
        <v>6310000</v>
      </c>
      <c r="E27" s="37">
        <v>6279475.17</v>
      </c>
      <c r="F27" s="38">
        <f t="shared" si="0"/>
        <v>30524.830000000075</v>
      </c>
    </row>
    <row r="28" spans="1:6" ht="47.25">
      <c r="A28" s="35" t="s">
        <v>79</v>
      </c>
      <c r="B28" s="36" t="s">
        <v>67</v>
      </c>
      <c r="C28" s="36" t="s">
        <v>80</v>
      </c>
      <c r="D28" s="37">
        <v>5300</v>
      </c>
      <c r="E28" s="37">
        <v>5117.75</v>
      </c>
      <c r="F28" s="38">
        <f t="shared" si="0"/>
        <v>182.25</v>
      </c>
    </row>
    <row r="29" spans="1:6" ht="31.5">
      <c r="A29" s="39" t="s">
        <v>188</v>
      </c>
      <c r="B29" s="34" t="s">
        <v>67</v>
      </c>
      <c r="C29" s="34" t="s">
        <v>189</v>
      </c>
      <c r="D29" s="31">
        <f>D30</f>
        <v>490900</v>
      </c>
      <c r="E29" s="31">
        <f>E30</f>
        <v>503592.32</v>
      </c>
      <c r="F29" s="28">
        <f>F30</f>
        <v>-12692.320000000007</v>
      </c>
    </row>
    <row r="30" spans="1:6" ht="63">
      <c r="A30" s="40" t="s">
        <v>190</v>
      </c>
      <c r="B30" s="36" t="s">
        <v>67</v>
      </c>
      <c r="C30" s="41" t="s">
        <v>191</v>
      </c>
      <c r="D30" s="37">
        <v>490900</v>
      </c>
      <c r="E30" s="37">
        <v>503592.32</v>
      </c>
      <c r="F30" s="37">
        <f>D30-E30</f>
        <v>-12692.320000000007</v>
      </c>
    </row>
    <row r="31" spans="1:6" ht="15.75">
      <c r="A31" s="29" t="s">
        <v>61</v>
      </c>
      <c r="B31" s="32" t="s">
        <v>13</v>
      </c>
      <c r="C31" s="30" t="s">
        <v>60</v>
      </c>
      <c r="D31" s="31">
        <f>D32</f>
        <v>14390700</v>
      </c>
      <c r="E31" s="31">
        <f>E32</f>
        <v>15002180.03</v>
      </c>
      <c r="F31" s="28">
        <f t="shared" si="0"/>
        <v>-611480.0299999993</v>
      </c>
    </row>
    <row r="32" spans="1:6" ht="15.75">
      <c r="A32" s="42" t="s">
        <v>59</v>
      </c>
      <c r="B32" s="43">
        <v>182</v>
      </c>
      <c r="C32" s="44" t="s">
        <v>117</v>
      </c>
      <c r="D32" s="37">
        <f>D33</f>
        <v>14390700</v>
      </c>
      <c r="E32" s="37">
        <f>E33</f>
        <v>15002180.03</v>
      </c>
      <c r="F32" s="38">
        <f t="shared" si="0"/>
        <v>-611480.0299999993</v>
      </c>
    </row>
    <row r="33" spans="1:6" ht="94.5">
      <c r="A33" s="35" t="s">
        <v>85</v>
      </c>
      <c r="B33" s="43">
        <v>182</v>
      </c>
      <c r="C33" s="36" t="s">
        <v>86</v>
      </c>
      <c r="D33" s="37">
        <v>14390700</v>
      </c>
      <c r="E33" s="37">
        <v>15002180.03</v>
      </c>
      <c r="F33" s="37">
        <f t="shared" si="0"/>
        <v>-611480.0299999993</v>
      </c>
    </row>
    <row r="34" spans="1:6" ht="47.25">
      <c r="A34" s="45" t="s">
        <v>58</v>
      </c>
      <c r="B34" s="32" t="s">
        <v>13</v>
      </c>
      <c r="C34" s="30" t="s">
        <v>57</v>
      </c>
      <c r="D34" s="31">
        <f>D35</f>
        <v>1000</v>
      </c>
      <c r="E34" s="31">
        <f>E35</f>
        <v>0</v>
      </c>
      <c r="F34" s="28">
        <f t="shared" si="0"/>
        <v>1000</v>
      </c>
    </row>
    <row r="35" spans="1:6" ht="15.75">
      <c r="A35" s="46" t="s">
        <v>56</v>
      </c>
      <c r="B35" s="47" t="s">
        <v>67</v>
      </c>
      <c r="C35" s="44" t="s">
        <v>55</v>
      </c>
      <c r="D35" s="37">
        <f>D36</f>
        <v>1000</v>
      </c>
      <c r="E35" s="37">
        <f>E36</f>
        <v>0</v>
      </c>
      <c r="F35" s="38">
        <f t="shared" si="0"/>
        <v>1000</v>
      </c>
    </row>
    <row r="36" spans="1:6" ht="31.5">
      <c r="A36" s="46" t="s">
        <v>54</v>
      </c>
      <c r="B36" s="43">
        <v>182</v>
      </c>
      <c r="C36" s="44" t="s">
        <v>53</v>
      </c>
      <c r="D36" s="37">
        <v>1000</v>
      </c>
      <c r="E36" s="37">
        <v>0</v>
      </c>
      <c r="F36" s="38">
        <f t="shared" si="0"/>
        <v>1000</v>
      </c>
    </row>
    <row r="37" spans="1:6" ht="47.25">
      <c r="A37" s="45" t="s">
        <v>52</v>
      </c>
      <c r="B37" s="48" t="s">
        <v>13</v>
      </c>
      <c r="C37" s="30" t="s">
        <v>51</v>
      </c>
      <c r="D37" s="31">
        <f>D38+D41</f>
        <v>51100</v>
      </c>
      <c r="E37" s="31">
        <f>E38+E41</f>
        <v>44800</v>
      </c>
      <c r="F37" s="28">
        <f t="shared" si="0"/>
        <v>6300</v>
      </c>
    </row>
    <row r="38" spans="1:6" ht="15.75">
      <c r="A38" s="45" t="s">
        <v>104</v>
      </c>
      <c r="B38" s="48" t="s">
        <v>4</v>
      </c>
      <c r="C38" s="30" t="s">
        <v>105</v>
      </c>
      <c r="D38" s="31">
        <f>D40</f>
        <v>6300</v>
      </c>
      <c r="E38" s="31">
        <f>E39</f>
        <v>0</v>
      </c>
      <c r="F38" s="28">
        <f t="shared" si="0"/>
        <v>6300</v>
      </c>
    </row>
    <row r="39" spans="1:6" ht="31.5">
      <c r="A39" s="45" t="s">
        <v>180</v>
      </c>
      <c r="B39" s="48" t="s">
        <v>4</v>
      </c>
      <c r="C39" s="30" t="s">
        <v>181</v>
      </c>
      <c r="D39" s="31">
        <f>D40</f>
        <v>6300</v>
      </c>
      <c r="E39" s="31">
        <f>E40</f>
        <v>0</v>
      </c>
      <c r="F39" s="28">
        <f>F40</f>
        <v>6300</v>
      </c>
    </row>
    <row r="40" spans="1:6" ht="78.75">
      <c r="A40" s="46" t="s">
        <v>106</v>
      </c>
      <c r="B40" s="49" t="s">
        <v>4</v>
      </c>
      <c r="C40" s="44" t="s">
        <v>107</v>
      </c>
      <c r="D40" s="37">
        <v>6300</v>
      </c>
      <c r="E40" s="37"/>
      <c r="F40" s="38">
        <f t="shared" si="0"/>
        <v>6300</v>
      </c>
    </row>
    <row r="41" spans="1:6" ht="15.75">
      <c r="A41" s="45" t="s">
        <v>108</v>
      </c>
      <c r="B41" s="48" t="s">
        <v>13</v>
      </c>
      <c r="C41" s="48" t="s">
        <v>109</v>
      </c>
      <c r="D41" s="31">
        <f>D42</f>
        <v>44800</v>
      </c>
      <c r="E41" s="31">
        <f>E42</f>
        <v>44800</v>
      </c>
      <c r="F41" s="28">
        <f t="shared" si="0"/>
        <v>0</v>
      </c>
    </row>
    <row r="42" spans="1:6" ht="47.25">
      <c r="A42" s="45" t="s">
        <v>225</v>
      </c>
      <c r="B42" s="48" t="s">
        <v>13</v>
      </c>
      <c r="C42" s="48" t="s">
        <v>110</v>
      </c>
      <c r="D42" s="31">
        <f>D43</f>
        <v>44800</v>
      </c>
      <c r="E42" s="31">
        <f>E43</f>
        <v>44800</v>
      </c>
      <c r="F42" s="28">
        <f t="shared" si="0"/>
        <v>0</v>
      </c>
    </row>
    <row r="43" spans="1:6" ht="126">
      <c r="A43" s="50" t="s">
        <v>111</v>
      </c>
      <c r="B43" s="49" t="s">
        <v>84</v>
      </c>
      <c r="C43" s="49" t="s">
        <v>112</v>
      </c>
      <c r="D43" s="37">
        <v>44800</v>
      </c>
      <c r="E43" s="37">
        <v>44800</v>
      </c>
      <c r="F43" s="38">
        <f t="shared" si="0"/>
        <v>0</v>
      </c>
    </row>
    <row r="44" spans="1:6" ht="31.5">
      <c r="A44" s="29" t="s">
        <v>50</v>
      </c>
      <c r="B44" s="32" t="s">
        <v>13</v>
      </c>
      <c r="C44" s="51" t="s">
        <v>49</v>
      </c>
      <c r="D44" s="31">
        <f>D45+D49+D46</f>
        <v>3251800</v>
      </c>
      <c r="E44" s="31">
        <f>E45+E49+E46</f>
        <v>2910746.26</v>
      </c>
      <c r="F44" s="31">
        <f t="shared" si="0"/>
        <v>341053.7400000002</v>
      </c>
    </row>
    <row r="45" spans="1:6" ht="94.5">
      <c r="A45" s="42" t="s">
        <v>48</v>
      </c>
      <c r="B45" s="47" t="s">
        <v>67</v>
      </c>
      <c r="C45" s="52" t="s">
        <v>47</v>
      </c>
      <c r="D45" s="37">
        <v>338600</v>
      </c>
      <c r="E45" s="37">
        <v>301839.75</v>
      </c>
      <c r="F45" s="37">
        <f t="shared" si="0"/>
        <v>36760.25</v>
      </c>
    </row>
    <row r="46" spans="1:6" ht="63">
      <c r="A46" s="29" t="s">
        <v>119</v>
      </c>
      <c r="B46" s="32" t="s">
        <v>13</v>
      </c>
      <c r="C46" s="51" t="s">
        <v>118</v>
      </c>
      <c r="D46" s="31">
        <f>D47</f>
        <v>1000</v>
      </c>
      <c r="E46" s="31">
        <f>E47</f>
        <v>-150708.49</v>
      </c>
      <c r="F46" s="31">
        <f t="shared" si="0"/>
        <v>151708.49</v>
      </c>
    </row>
    <row r="47" spans="1:6" ht="110.25">
      <c r="A47" s="42" t="s">
        <v>122</v>
      </c>
      <c r="B47" s="47" t="s">
        <v>120</v>
      </c>
      <c r="C47" s="52" t="s">
        <v>121</v>
      </c>
      <c r="D47" s="37">
        <v>1000</v>
      </c>
      <c r="E47" s="37">
        <v>-150708.49</v>
      </c>
      <c r="F47" s="37">
        <f t="shared" si="0"/>
        <v>151708.49</v>
      </c>
    </row>
    <row r="48" spans="1:6" ht="33.75" customHeight="1">
      <c r="A48" s="45" t="s">
        <v>46</v>
      </c>
      <c r="B48" s="48" t="s">
        <v>13</v>
      </c>
      <c r="C48" s="53" t="s">
        <v>45</v>
      </c>
      <c r="D48" s="31">
        <f>D49</f>
        <v>2912200</v>
      </c>
      <c r="E48" s="31">
        <f>E49</f>
        <v>2759615</v>
      </c>
      <c r="F48" s="31">
        <f t="shared" si="0"/>
        <v>152585</v>
      </c>
    </row>
    <row r="49" spans="1:6" ht="47.25">
      <c r="A49" s="42" t="s">
        <v>44</v>
      </c>
      <c r="B49" s="47" t="s">
        <v>13</v>
      </c>
      <c r="C49" s="44" t="s">
        <v>43</v>
      </c>
      <c r="D49" s="37">
        <f>SUM(D50:D55)</f>
        <v>2912200</v>
      </c>
      <c r="E49" s="37">
        <f>SUM(E50:E55)</f>
        <v>2759615</v>
      </c>
      <c r="F49" s="37">
        <f t="shared" si="0"/>
        <v>152585</v>
      </c>
    </row>
    <row r="50" spans="1:6" ht="78.75">
      <c r="A50" s="35" t="s">
        <v>88</v>
      </c>
      <c r="B50" s="47" t="s">
        <v>42</v>
      </c>
      <c r="C50" s="44" t="s">
        <v>192</v>
      </c>
      <c r="D50" s="37">
        <v>2320500</v>
      </c>
      <c r="E50" s="37">
        <v>2280000</v>
      </c>
      <c r="F50" s="37">
        <f t="shared" si="0"/>
        <v>40500</v>
      </c>
    </row>
    <row r="51" spans="1:6" ht="78.75">
      <c r="A51" s="35" t="s">
        <v>88</v>
      </c>
      <c r="B51" s="47" t="s">
        <v>213</v>
      </c>
      <c r="C51" s="44" t="s">
        <v>192</v>
      </c>
      <c r="D51" s="37">
        <v>292100</v>
      </c>
      <c r="E51" s="37">
        <v>255494.77</v>
      </c>
      <c r="F51" s="37">
        <f t="shared" si="0"/>
        <v>36605.23000000001</v>
      </c>
    </row>
    <row r="52" spans="1:6" ht="78.75">
      <c r="A52" s="35" t="s">
        <v>88</v>
      </c>
      <c r="B52" s="47" t="s">
        <v>214</v>
      </c>
      <c r="C52" s="44" t="s">
        <v>192</v>
      </c>
      <c r="D52" s="37">
        <v>44000</v>
      </c>
      <c r="E52" s="37">
        <v>-11200</v>
      </c>
      <c r="F52" s="37">
        <f t="shared" si="0"/>
        <v>55200</v>
      </c>
    </row>
    <row r="53" spans="1:6" ht="78.75">
      <c r="A53" s="35" t="s">
        <v>88</v>
      </c>
      <c r="B53" s="47" t="s">
        <v>240</v>
      </c>
      <c r="C53" s="44" t="s">
        <v>192</v>
      </c>
      <c r="D53" s="37">
        <v>136100</v>
      </c>
      <c r="E53" s="37">
        <v>120000</v>
      </c>
      <c r="F53" s="37">
        <f t="shared" si="0"/>
        <v>16100</v>
      </c>
    </row>
    <row r="54" spans="1:6" ht="78.75">
      <c r="A54" s="35" t="s">
        <v>88</v>
      </c>
      <c r="B54" s="47" t="s">
        <v>41</v>
      </c>
      <c r="C54" s="44" t="s">
        <v>192</v>
      </c>
      <c r="D54" s="37">
        <v>57200</v>
      </c>
      <c r="E54" s="37">
        <v>48320.23</v>
      </c>
      <c r="F54" s="37">
        <f t="shared" si="0"/>
        <v>8879.769999999997</v>
      </c>
    </row>
    <row r="55" spans="1:6" ht="78.75">
      <c r="A55" s="35" t="s">
        <v>87</v>
      </c>
      <c r="B55" s="47" t="s">
        <v>41</v>
      </c>
      <c r="C55" s="44" t="s">
        <v>40</v>
      </c>
      <c r="D55" s="37">
        <v>62300</v>
      </c>
      <c r="E55" s="37">
        <v>67000</v>
      </c>
      <c r="F55" s="37">
        <f t="shared" si="0"/>
        <v>-4700</v>
      </c>
    </row>
    <row r="56" spans="1:6" ht="15.75">
      <c r="A56" s="33" t="s">
        <v>39</v>
      </c>
      <c r="B56" s="32" t="s">
        <v>13</v>
      </c>
      <c r="C56" s="30" t="s">
        <v>38</v>
      </c>
      <c r="D56" s="31">
        <f>D57</f>
        <v>143400</v>
      </c>
      <c r="E56" s="31">
        <f>E57</f>
        <v>143323.5</v>
      </c>
      <c r="F56" s="31">
        <f t="shared" si="0"/>
        <v>76.5</v>
      </c>
    </row>
    <row r="57" spans="1:6" ht="15.75">
      <c r="A57" s="33" t="s">
        <v>274</v>
      </c>
      <c r="B57" s="32" t="s">
        <v>13</v>
      </c>
      <c r="C57" s="30" t="s">
        <v>474</v>
      </c>
      <c r="D57" s="31">
        <f>D58</f>
        <v>143400</v>
      </c>
      <c r="E57" s="31">
        <f>E58</f>
        <v>143323.5</v>
      </c>
      <c r="F57" s="31">
        <f t="shared" si="0"/>
        <v>76.5</v>
      </c>
    </row>
    <row r="58" spans="1:6" ht="47.25">
      <c r="A58" s="35" t="s">
        <v>476</v>
      </c>
      <c r="B58" s="47" t="s">
        <v>4</v>
      </c>
      <c r="C58" s="44" t="s">
        <v>475</v>
      </c>
      <c r="D58" s="37">
        <v>143400</v>
      </c>
      <c r="E58" s="37">
        <v>143323.5</v>
      </c>
      <c r="F58" s="37">
        <f t="shared" si="0"/>
        <v>76.5</v>
      </c>
    </row>
    <row r="59" spans="1:6" ht="15.75">
      <c r="A59" s="29" t="s">
        <v>37</v>
      </c>
      <c r="B59" s="32" t="s">
        <v>13</v>
      </c>
      <c r="C59" s="30" t="s">
        <v>36</v>
      </c>
      <c r="D59" s="31">
        <f>D62+D66</f>
        <v>9195600</v>
      </c>
      <c r="E59" s="31">
        <f>E62+E66</f>
        <v>8989421.530000001</v>
      </c>
      <c r="F59" s="31">
        <f>F62+F66</f>
        <v>206178.46999999974</v>
      </c>
    </row>
    <row r="60" spans="1:6" ht="47.25">
      <c r="A60" s="45" t="s">
        <v>35</v>
      </c>
      <c r="B60" s="48" t="s">
        <v>13</v>
      </c>
      <c r="C60" s="53" t="s">
        <v>81</v>
      </c>
      <c r="D60" s="131">
        <f>D61</f>
        <v>9195600</v>
      </c>
      <c r="E60" s="131">
        <f>E61</f>
        <v>8989421.530000001</v>
      </c>
      <c r="F60" s="31">
        <f t="shared" si="0"/>
        <v>206178.4699999988</v>
      </c>
    </row>
    <row r="61" spans="1:6" ht="31.5">
      <c r="A61" s="45" t="s">
        <v>34</v>
      </c>
      <c r="B61" s="48" t="s">
        <v>13</v>
      </c>
      <c r="C61" s="53" t="s">
        <v>33</v>
      </c>
      <c r="D61" s="131">
        <f>D62+D66</f>
        <v>9195600</v>
      </c>
      <c r="E61" s="131">
        <f>E62+E66</f>
        <v>8989421.530000001</v>
      </c>
      <c r="F61" s="31">
        <f t="shared" si="0"/>
        <v>206178.4699999988</v>
      </c>
    </row>
    <row r="62" spans="1:6" ht="47.25">
      <c r="A62" s="45" t="s">
        <v>32</v>
      </c>
      <c r="B62" s="48" t="s">
        <v>13</v>
      </c>
      <c r="C62" s="53" t="s">
        <v>31</v>
      </c>
      <c r="D62" s="131">
        <f>D63</f>
        <v>2381300</v>
      </c>
      <c r="E62" s="131">
        <f>E63</f>
        <v>2255532.41</v>
      </c>
      <c r="F62" s="31">
        <f t="shared" si="0"/>
        <v>125767.58999999985</v>
      </c>
    </row>
    <row r="63" spans="1:6" ht="78.75">
      <c r="A63" s="355" t="s">
        <v>242</v>
      </c>
      <c r="B63" s="48" t="s">
        <v>4</v>
      </c>
      <c r="C63" s="53" t="s">
        <v>241</v>
      </c>
      <c r="D63" s="131">
        <f>D64+D65</f>
        <v>2381300</v>
      </c>
      <c r="E63" s="131">
        <f>E64+E65</f>
        <v>2255532.41</v>
      </c>
      <c r="F63" s="31">
        <f t="shared" si="0"/>
        <v>125767.58999999985</v>
      </c>
    </row>
    <row r="64" spans="1:6" ht="94.5">
      <c r="A64" s="356" t="s">
        <v>243</v>
      </c>
      <c r="B64" s="49" t="s">
        <v>4</v>
      </c>
      <c r="C64" s="55" t="s">
        <v>30</v>
      </c>
      <c r="D64" s="357">
        <v>2375300</v>
      </c>
      <c r="E64" s="37">
        <v>2249532.41</v>
      </c>
      <c r="F64" s="37">
        <f t="shared" si="0"/>
        <v>125767.58999999985</v>
      </c>
    </row>
    <row r="65" spans="1:6" ht="131.25" customHeight="1">
      <c r="A65" s="54" t="s">
        <v>29</v>
      </c>
      <c r="B65" s="49" t="s">
        <v>4</v>
      </c>
      <c r="C65" s="55" t="s">
        <v>28</v>
      </c>
      <c r="D65" s="357">
        <v>6000</v>
      </c>
      <c r="E65" s="357">
        <v>6000</v>
      </c>
      <c r="F65" s="37">
        <f>D65-E65</f>
        <v>0</v>
      </c>
    </row>
    <row r="66" spans="1:6" ht="78.75">
      <c r="A66" s="45" t="s">
        <v>27</v>
      </c>
      <c r="B66" s="48" t="s">
        <v>13</v>
      </c>
      <c r="C66" s="53" t="s">
        <v>26</v>
      </c>
      <c r="D66" s="131">
        <f>D67</f>
        <v>6814300</v>
      </c>
      <c r="E66" s="131">
        <f>E67</f>
        <v>6733889.12</v>
      </c>
      <c r="F66" s="31">
        <f t="shared" si="0"/>
        <v>80410.87999999989</v>
      </c>
    </row>
    <row r="67" spans="1:6" ht="110.25">
      <c r="A67" s="45" t="s">
        <v>25</v>
      </c>
      <c r="B67" s="48" t="s">
        <v>4</v>
      </c>
      <c r="C67" s="53" t="s">
        <v>24</v>
      </c>
      <c r="D67" s="131">
        <f>D68+D69</f>
        <v>6814300</v>
      </c>
      <c r="E67" s="131">
        <f>E68+E69</f>
        <v>6733889.12</v>
      </c>
      <c r="F67" s="31">
        <f t="shared" si="0"/>
        <v>80410.87999999989</v>
      </c>
    </row>
    <row r="68" spans="1:6" ht="63">
      <c r="A68" s="46" t="s">
        <v>23</v>
      </c>
      <c r="B68" s="49" t="s">
        <v>4</v>
      </c>
      <c r="C68" s="55" t="s">
        <v>22</v>
      </c>
      <c r="D68" s="357">
        <v>4505600</v>
      </c>
      <c r="E68" s="358">
        <v>4463784</v>
      </c>
      <c r="F68" s="37">
        <f t="shared" si="0"/>
        <v>41816</v>
      </c>
    </row>
    <row r="69" spans="1:6" ht="63">
      <c r="A69" s="46" t="s">
        <v>21</v>
      </c>
      <c r="B69" s="49" t="s">
        <v>4</v>
      </c>
      <c r="C69" s="55" t="s">
        <v>20</v>
      </c>
      <c r="D69" s="357">
        <v>2308700</v>
      </c>
      <c r="E69" s="358">
        <v>2270105.12</v>
      </c>
      <c r="F69" s="37">
        <f t="shared" si="0"/>
        <v>38594.87999999989</v>
      </c>
    </row>
    <row r="71" spans="1:6" ht="47.25">
      <c r="A71" s="6" t="s">
        <v>149</v>
      </c>
      <c r="B71" s="5" t="s">
        <v>193</v>
      </c>
      <c r="C71" s="6" t="s">
        <v>172</v>
      </c>
      <c r="D71" s="56" t="s">
        <v>150</v>
      </c>
      <c r="E71" s="57" t="s">
        <v>114</v>
      </c>
      <c r="F71" s="58" t="s">
        <v>177</v>
      </c>
    </row>
    <row r="72" spans="1:6" ht="15.75">
      <c r="A72" s="59">
        <v>1</v>
      </c>
      <c r="B72" s="32" t="s">
        <v>142</v>
      </c>
      <c r="C72" s="59">
        <v>3</v>
      </c>
      <c r="D72" s="60">
        <v>4</v>
      </c>
      <c r="E72" s="60">
        <v>5</v>
      </c>
      <c r="F72" s="61">
        <v>6</v>
      </c>
    </row>
    <row r="73" spans="1:6" ht="15.75">
      <c r="A73" s="29" t="s">
        <v>184</v>
      </c>
      <c r="B73" s="32"/>
      <c r="C73" s="59" t="s">
        <v>92</v>
      </c>
      <c r="D73" s="62">
        <f>D74+D204+D217+D253+D260+D284+D296+D309+D211</f>
        <v>62716900</v>
      </c>
      <c r="E73" s="62">
        <f>E74+E204+E217+E253+E260+E284+E296+E309+E211</f>
        <v>60344324.04000001</v>
      </c>
      <c r="F73" s="62">
        <f>D73-E73</f>
        <v>2372575.9599999934</v>
      </c>
    </row>
    <row r="74" spans="1:6" ht="15.75">
      <c r="A74" s="63" t="s">
        <v>18</v>
      </c>
      <c r="B74" s="32" t="s">
        <v>13</v>
      </c>
      <c r="C74" s="51" t="s">
        <v>477</v>
      </c>
      <c r="D74" s="64">
        <f>D75+D80++D112+D156+D166+D169</f>
        <v>36525800</v>
      </c>
      <c r="E74" s="64">
        <f>E75+E80++E112+E156+E166+E169</f>
        <v>34509274.010000005</v>
      </c>
      <c r="F74" s="62">
        <f aca="true" t="shared" si="1" ref="F74:F155">D74-E74</f>
        <v>2016525.9899999946</v>
      </c>
    </row>
    <row r="75" spans="1:6" ht="47.25">
      <c r="A75" s="65" t="s">
        <v>17</v>
      </c>
      <c r="B75" s="32" t="s">
        <v>12</v>
      </c>
      <c r="C75" s="51" t="s">
        <v>478</v>
      </c>
      <c r="D75" s="64">
        <f>D76+D78</f>
        <v>880200</v>
      </c>
      <c r="E75" s="64">
        <f>E76+E78</f>
        <v>877918.85</v>
      </c>
      <c r="F75" s="62">
        <f t="shared" si="1"/>
        <v>2281.1500000000233</v>
      </c>
    </row>
    <row r="76" spans="1:6" ht="47.25">
      <c r="A76" s="66" t="s">
        <v>194</v>
      </c>
      <c r="B76" s="32" t="s">
        <v>12</v>
      </c>
      <c r="C76" s="51" t="s">
        <v>479</v>
      </c>
      <c r="D76" s="64">
        <f>D77</f>
        <v>676000</v>
      </c>
      <c r="E76" s="64">
        <f>E77</f>
        <v>675212.64</v>
      </c>
      <c r="F76" s="62">
        <f t="shared" si="1"/>
        <v>787.359999999986</v>
      </c>
    </row>
    <row r="77" spans="1:6" ht="15.75">
      <c r="A77" s="68" t="s">
        <v>124</v>
      </c>
      <c r="B77" s="47" t="s">
        <v>12</v>
      </c>
      <c r="C77" s="52" t="s">
        <v>480</v>
      </c>
      <c r="D77" s="69">
        <v>676000</v>
      </c>
      <c r="E77" s="69">
        <v>675212.64</v>
      </c>
      <c r="F77" s="88">
        <f t="shared" si="1"/>
        <v>787.359999999986</v>
      </c>
    </row>
    <row r="78" spans="1:6" ht="63">
      <c r="A78" s="74" t="s">
        <v>481</v>
      </c>
      <c r="B78" s="32" t="s">
        <v>12</v>
      </c>
      <c r="C78" s="51" t="s">
        <v>482</v>
      </c>
      <c r="D78" s="64">
        <f>D79</f>
        <v>204200</v>
      </c>
      <c r="E78" s="64">
        <f>E79</f>
        <v>202706.21</v>
      </c>
      <c r="F78" s="62">
        <f t="shared" si="1"/>
        <v>1493.7900000000081</v>
      </c>
    </row>
    <row r="79" spans="1:6" ht="15.75">
      <c r="A79" s="68" t="s">
        <v>125</v>
      </c>
      <c r="B79" s="47" t="s">
        <v>12</v>
      </c>
      <c r="C79" s="52" t="s">
        <v>483</v>
      </c>
      <c r="D79" s="69">
        <v>204200</v>
      </c>
      <c r="E79" s="69">
        <v>202706.21</v>
      </c>
      <c r="F79" s="88">
        <f t="shared" si="1"/>
        <v>1493.7900000000081</v>
      </c>
    </row>
    <row r="80" spans="1:6" ht="66" customHeight="1">
      <c r="A80" s="70" t="s">
        <v>89</v>
      </c>
      <c r="B80" s="32" t="s">
        <v>12</v>
      </c>
      <c r="C80" s="51" t="s">
        <v>484</v>
      </c>
      <c r="D80" s="64">
        <f>D86+D88+D81</f>
        <v>8711200</v>
      </c>
      <c r="E80" s="64">
        <f>E86+E88+E81</f>
        <v>7688813.98</v>
      </c>
      <c r="F80" s="62">
        <f t="shared" si="1"/>
        <v>1022386.0199999996</v>
      </c>
    </row>
    <row r="81" spans="1:6" ht="47.25">
      <c r="A81" s="70" t="s">
        <v>459</v>
      </c>
      <c r="B81" s="32" t="s">
        <v>12</v>
      </c>
      <c r="C81" s="51" t="s">
        <v>485</v>
      </c>
      <c r="D81" s="64">
        <f>D82+D84</f>
        <v>778300</v>
      </c>
      <c r="E81" s="64">
        <f>E82+E84</f>
        <v>667544.6499999999</v>
      </c>
      <c r="F81" s="62">
        <f t="shared" si="1"/>
        <v>110755.3500000001</v>
      </c>
    </row>
    <row r="82" spans="1:6" ht="31.5">
      <c r="A82" s="70" t="s">
        <v>195</v>
      </c>
      <c r="B82" s="32" t="s">
        <v>12</v>
      </c>
      <c r="C82" s="51" t="s">
        <v>486</v>
      </c>
      <c r="D82" s="64">
        <f>D83</f>
        <v>597800</v>
      </c>
      <c r="E82" s="64">
        <f>E83</f>
        <v>513634.91</v>
      </c>
      <c r="F82" s="62">
        <f t="shared" si="1"/>
        <v>84165.09000000003</v>
      </c>
    </row>
    <row r="83" spans="1:6" ht="15.75">
      <c r="A83" s="75" t="s">
        <v>124</v>
      </c>
      <c r="B83" s="47" t="s">
        <v>12</v>
      </c>
      <c r="C83" s="52" t="s">
        <v>487</v>
      </c>
      <c r="D83" s="69">
        <v>597800</v>
      </c>
      <c r="E83" s="69">
        <v>513634.91</v>
      </c>
      <c r="F83" s="88">
        <f t="shared" si="1"/>
        <v>84165.09000000003</v>
      </c>
    </row>
    <row r="84" spans="1:6" ht="63">
      <c r="A84" s="74" t="s">
        <v>481</v>
      </c>
      <c r="B84" s="32" t="s">
        <v>12</v>
      </c>
      <c r="C84" s="51" t="s">
        <v>488</v>
      </c>
      <c r="D84" s="64">
        <f>D85</f>
        <v>180500</v>
      </c>
      <c r="E84" s="64">
        <f>E85</f>
        <v>153909.74</v>
      </c>
      <c r="F84" s="62">
        <f t="shared" si="1"/>
        <v>26590.26000000001</v>
      </c>
    </row>
    <row r="85" spans="1:6" ht="15.75">
      <c r="A85" s="75" t="s">
        <v>125</v>
      </c>
      <c r="B85" s="47" t="s">
        <v>12</v>
      </c>
      <c r="C85" s="52" t="s">
        <v>489</v>
      </c>
      <c r="D85" s="69">
        <v>180500</v>
      </c>
      <c r="E85" s="69">
        <v>153909.74</v>
      </c>
      <c r="F85" s="88">
        <f t="shared" si="1"/>
        <v>26590.26000000001</v>
      </c>
    </row>
    <row r="86" spans="1:6" ht="78.75">
      <c r="A86" s="70" t="s">
        <v>196</v>
      </c>
      <c r="B86" s="32" t="s">
        <v>12</v>
      </c>
      <c r="C86" s="51" t="s">
        <v>490</v>
      </c>
      <c r="D86" s="64">
        <f>D87</f>
        <v>93600</v>
      </c>
      <c r="E86" s="64">
        <f>E87</f>
        <v>93600</v>
      </c>
      <c r="F86" s="62">
        <f>D86-E86</f>
        <v>0</v>
      </c>
    </row>
    <row r="87" spans="1:6" ht="15.75">
      <c r="A87" s="71" t="s">
        <v>126</v>
      </c>
      <c r="B87" s="47" t="s">
        <v>12</v>
      </c>
      <c r="C87" s="52" t="s">
        <v>491</v>
      </c>
      <c r="D87" s="69">
        <v>93600</v>
      </c>
      <c r="E87" s="69">
        <v>93600</v>
      </c>
      <c r="F87" s="88">
        <f>D87-E87</f>
        <v>0</v>
      </c>
    </row>
    <row r="88" spans="1:6" ht="47.25">
      <c r="A88" s="72" t="s">
        <v>194</v>
      </c>
      <c r="B88" s="32" t="s">
        <v>12</v>
      </c>
      <c r="C88" s="51" t="s">
        <v>492</v>
      </c>
      <c r="D88" s="64">
        <f>D89+D91+D93+D98+D106+D108+D110</f>
        <v>7839300</v>
      </c>
      <c r="E88" s="64">
        <f>E89+E91+E93+E98+E106+E108+E110</f>
        <v>6927669.33</v>
      </c>
      <c r="F88" s="62">
        <f t="shared" si="1"/>
        <v>911630.6699999999</v>
      </c>
    </row>
    <row r="89" spans="1:6" ht="31.5">
      <c r="A89" s="67" t="s">
        <v>195</v>
      </c>
      <c r="B89" s="32" t="s">
        <v>12</v>
      </c>
      <c r="C89" s="51" t="s">
        <v>493</v>
      </c>
      <c r="D89" s="64">
        <f>D90</f>
        <v>3431200</v>
      </c>
      <c r="E89" s="64">
        <f>E90</f>
        <v>3430416.19</v>
      </c>
      <c r="F89" s="62">
        <f t="shared" si="1"/>
        <v>783.8100000000559</v>
      </c>
    </row>
    <row r="90" spans="1:6" ht="15.75">
      <c r="A90" s="73" t="s">
        <v>124</v>
      </c>
      <c r="B90" s="47" t="s">
        <v>12</v>
      </c>
      <c r="C90" s="52" t="s">
        <v>819</v>
      </c>
      <c r="D90" s="69">
        <v>3431200</v>
      </c>
      <c r="E90" s="69">
        <v>3430416.19</v>
      </c>
      <c r="F90" s="88">
        <f t="shared" si="1"/>
        <v>783.8100000000559</v>
      </c>
    </row>
    <row r="91" spans="1:6" ht="63">
      <c r="A91" s="74" t="s">
        <v>481</v>
      </c>
      <c r="B91" s="32" t="s">
        <v>12</v>
      </c>
      <c r="C91" s="51" t="s">
        <v>494</v>
      </c>
      <c r="D91" s="64">
        <f>D92</f>
        <v>1036000</v>
      </c>
      <c r="E91" s="64">
        <f>E92</f>
        <v>1013698.42</v>
      </c>
      <c r="F91" s="62">
        <f t="shared" si="1"/>
        <v>22301.579999999958</v>
      </c>
    </row>
    <row r="92" spans="1:6" ht="15.75">
      <c r="A92" s="73" t="s">
        <v>125</v>
      </c>
      <c r="B92" s="47" t="s">
        <v>12</v>
      </c>
      <c r="C92" s="52" t="s">
        <v>495</v>
      </c>
      <c r="D92" s="69">
        <v>1036000</v>
      </c>
      <c r="E92" s="69">
        <v>1013698.42</v>
      </c>
      <c r="F92" s="88">
        <f t="shared" si="1"/>
        <v>22301.579999999958</v>
      </c>
    </row>
    <row r="93" spans="1:6" ht="47.25">
      <c r="A93" s="77" t="s">
        <v>226</v>
      </c>
      <c r="B93" s="32" t="s">
        <v>12</v>
      </c>
      <c r="C93" s="51" t="s">
        <v>496</v>
      </c>
      <c r="D93" s="64">
        <f>SUM(D94:D97)</f>
        <v>541000</v>
      </c>
      <c r="E93" s="64">
        <f>SUM(E94:E97)</f>
        <v>491748.43</v>
      </c>
      <c r="F93" s="62">
        <f t="shared" si="1"/>
        <v>49251.57000000001</v>
      </c>
    </row>
    <row r="94" spans="1:7" ht="15.75">
      <c r="A94" s="75" t="s">
        <v>127</v>
      </c>
      <c r="B94" s="47" t="s">
        <v>12</v>
      </c>
      <c r="C94" s="52" t="s">
        <v>497</v>
      </c>
      <c r="D94" s="69">
        <v>305200</v>
      </c>
      <c r="E94" s="69">
        <v>259648.43</v>
      </c>
      <c r="F94" s="88">
        <f t="shared" si="1"/>
        <v>45551.57000000001</v>
      </c>
      <c r="G94" s="502"/>
    </row>
    <row r="95" spans="1:7" ht="15.75">
      <c r="A95" s="75" t="s">
        <v>130</v>
      </c>
      <c r="B95" s="47" t="s">
        <v>12</v>
      </c>
      <c r="C95" s="52" t="s">
        <v>498</v>
      </c>
      <c r="D95" s="69">
        <v>127900</v>
      </c>
      <c r="E95" s="69">
        <v>127900</v>
      </c>
      <c r="F95" s="88">
        <f t="shared" si="1"/>
        <v>0</v>
      </c>
      <c r="G95" s="502"/>
    </row>
    <row r="96" spans="1:7" ht="15.75">
      <c r="A96" s="75" t="s">
        <v>131</v>
      </c>
      <c r="B96" s="47" t="s">
        <v>12</v>
      </c>
      <c r="C96" s="52" t="s">
        <v>499</v>
      </c>
      <c r="D96" s="69">
        <v>104200</v>
      </c>
      <c r="E96" s="69">
        <v>104200</v>
      </c>
      <c r="F96" s="88">
        <f t="shared" si="1"/>
        <v>0</v>
      </c>
      <c r="G96" s="502"/>
    </row>
    <row r="97" spans="1:7" ht="15.75">
      <c r="A97" s="75" t="s">
        <v>132</v>
      </c>
      <c r="B97" s="47" t="s">
        <v>12</v>
      </c>
      <c r="C97" s="52" t="s">
        <v>500</v>
      </c>
      <c r="D97" s="69">
        <v>3700</v>
      </c>
      <c r="E97" s="69"/>
      <c r="F97" s="88">
        <f t="shared" si="1"/>
        <v>3700</v>
      </c>
      <c r="G97" s="502"/>
    </row>
    <row r="98" spans="1:7" ht="47.25">
      <c r="A98" s="74" t="s">
        <v>197</v>
      </c>
      <c r="B98" s="32" t="s">
        <v>12</v>
      </c>
      <c r="C98" s="51" t="s">
        <v>501</v>
      </c>
      <c r="D98" s="64">
        <f>SUM(D99:D105)</f>
        <v>2810300</v>
      </c>
      <c r="E98" s="64">
        <f>SUM(E99:E105)</f>
        <v>1986852.04</v>
      </c>
      <c r="F98" s="62">
        <f t="shared" si="1"/>
        <v>823447.96</v>
      </c>
      <c r="G98" s="502"/>
    </row>
    <row r="99" spans="1:7" ht="15.75">
      <c r="A99" s="75" t="s">
        <v>127</v>
      </c>
      <c r="B99" s="47" t="s">
        <v>12</v>
      </c>
      <c r="C99" s="52" t="s">
        <v>502</v>
      </c>
      <c r="D99" s="69">
        <v>20000</v>
      </c>
      <c r="E99" s="69"/>
      <c r="F99" s="88">
        <f t="shared" si="1"/>
        <v>20000</v>
      </c>
      <c r="G99" s="502"/>
    </row>
    <row r="100" spans="1:7" ht="15.75">
      <c r="A100" s="75" t="s">
        <v>174</v>
      </c>
      <c r="B100" s="47" t="s">
        <v>12</v>
      </c>
      <c r="C100" s="52" t="s">
        <v>719</v>
      </c>
      <c r="D100" s="69">
        <v>2000</v>
      </c>
      <c r="E100" s="69">
        <v>1440</v>
      </c>
      <c r="F100" s="88">
        <f t="shared" si="1"/>
        <v>560</v>
      </c>
      <c r="G100" s="502"/>
    </row>
    <row r="101" spans="1:7" ht="15.75">
      <c r="A101" s="75" t="s">
        <v>128</v>
      </c>
      <c r="B101" s="47" t="s">
        <v>12</v>
      </c>
      <c r="C101" s="52" t="s">
        <v>503</v>
      </c>
      <c r="D101" s="69">
        <v>584000</v>
      </c>
      <c r="E101" s="69">
        <v>394308.85</v>
      </c>
      <c r="F101" s="88">
        <f t="shared" si="1"/>
        <v>189691.15000000002</v>
      </c>
      <c r="G101" s="502"/>
    </row>
    <row r="102" spans="1:7" ht="15.75">
      <c r="A102" s="75" t="s">
        <v>129</v>
      </c>
      <c r="B102" s="47" t="s">
        <v>12</v>
      </c>
      <c r="C102" s="52" t="s">
        <v>504</v>
      </c>
      <c r="D102" s="69">
        <v>603100</v>
      </c>
      <c r="E102" s="69">
        <v>512446.31</v>
      </c>
      <c r="F102" s="88">
        <f t="shared" si="1"/>
        <v>90653.69</v>
      </c>
      <c r="G102" s="502"/>
    </row>
    <row r="103" spans="1:7" ht="15.75">
      <c r="A103" s="75" t="s">
        <v>130</v>
      </c>
      <c r="B103" s="47" t="s">
        <v>12</v>
      </c>
      <c r="C103" s="52" t="s">
        <v>505</v>
      </c>
      <c r="D103" s="69">
        <v>581700</v>
      </c>
      <c r="E103" s="69">
        <v>397560</v>
      </c>
      <c r="F103" s="88">
        <f t="shared" si="1"/>
        <v>184140</v>
      </c>
      <c r="G103" s="502"/>
    </row>
    <row r="104" spans="1:7" ht="15.75">
      <c r="A104" s="75" t="s">
        <v>131</v>
      </c>
      <c r="B104" s="47" t="s">
        <v>12</v>
      </c>
      <c r="C104" s="52" t="s">
        <v>506</v>
      </c>
      <c r="D104" s="69">
        <v>867300</v>
      </c>
      <c r="E104" s="69">
        <v>581839.01</v>
      </c>
      <c r="F104" s="88">
        <f t="shared" si="1"/>
        <v>285460.99</v>
      </c>
      <c r="G104" s="502"/>
    </row>
    <row r="105" spans="1:7" ht="15.75">
      <c r="A105" s="75" t="s">
        <v>132</v>
      </c>
      <c r="B105" s="47" t="s">
        <v>12</v>
      </c>
      <c r="C105" s="52" t="s">
        <v>507</v>
      </c>
      <c r="D105" s="69">
        <v>152200</v>
      </c>
      <c r="E105" s="69">
        <v>99257.87</v>
      </c>
      <c r="F105" s="88">
        <f t="shared" si="1"/>
        <v>52942.130000000005</v>
      </c>
      <c r="G105" s="502"/>
    </row>
    <row r="106" spans="1:7" ht="31.5">
      <c r="A106" s="70" t="s">
        <v>133</v>
      </c>
      <c r="B106" s="32" t="s">
        <v>12</v>
      </c>
      <c r="C106" s="51" t="s">
        <v>508</v>
      </c>
      <c r="D106" s="64">
        <f>D107</f>
        <v>16000</v>
      </c>
      <c r="E106" s="64">
        <f>E107</f>
        <v>4645</v>
      </c>
      <c r="F106" s="62">
        <f t="shared" si="1"/>
        <v>11355</v>
      </c>
      <c r="G106" s="502"/>
    </row>
    <row r="107" spans="1:7" ht="15.75">
      <c r="A107" s="75" t="s">
        <v>134</v>
      </c>
      <c r="B107" s="47" t="s">
        <v>12</v>
      </c>
      <c r="C107" s="52" t="s">
        <v>509</v>
      </c>
      <c r="D107" s="69">
        <v>16000</v>
      </c>
      <c r="E107" s="69">
        <v>4645</v>
      </c>
      <c r="F107" s="88">
        <f t="shared" si="1"/>
        <v>11355</v>
      </c>
      <c r="G107" s="502"/>
    </row>
    <row r="108" spans="1:7" ht="31.5">
      <c r="A108" s="70" t="s">
        <v>135</v>
      </c>
      <c r="B108" s="32" t="s">
        <v>12</v>
      </c>
      <c r="C108" s="51" t="s">
        <v>510</v>
      </c>
      <c r="D108" s="64">
        <f>D109</f>
        <v>4700</v>
      </c>
      <c r="E108" s="64">
        <f>E109</f>
        <v>247.58</v>
      </c>
      <c r="F108" s="62">
        <f t="shared" si="1"/>
        <v>4452.42</v>
      </c>
      <c r="G108" s="502"/>
    </row>
    <row r="109" spans="1:7" ht="15.75">
      <c r="A109" s="75" t="s">
        <v>134</v>
      </c>
      <c r="B109" s="47" t="s">
        <v>12</v>
      </c>
      <c r="C109" s="52" t="s">
        <v>511</v>
      </c>
      <c r="D109" s="69">
        <v>4700</v>
      </c>
      <c r="E109" s="69">
        <v>247.58</v>
      </c>
      <c r="F109" s="88">
        <f t="shared" si="1"/>
        <v>4452.42</v>
      </c>
      <c r="G109" s="502"/>
    </row>
    <row r="110" spans="1:7" ht="18.75">
      <c r="A110" s="494" t="s">
        <v>512</v>
      </c>
      <c r="B110" s="32" t="s">
        <v>12</v>
      </c>
      <c r="C110" s="51" t="s">
        <v>513</v>
      </c>
      <c r="D110" s="64">
        <f>D111</f>
        <v>100</v>
      </c>
      <c r="E110" s="69">
        <f>E111</f>
        <v>61.67</v>
      </c>
      <c r="F110" s="62">
        <f t="shared" si="1"/>
        <v>38.33</v>
      </c>
      <c r="G110" s="502"/>
    </row>
    <row r="111" spans="1:6" ht="18.75">
      <c r="A111" s="495" t="s">
        <v>134</v>
      </c>
      <c r="B111" s="47" t="s">
        <v>12</v>
      </c>
      <c r="C111" s="52" t="s">
        <v>514</v>
      </c>
      <c r="D111" s="69">
        <v>100</v>
      </c>
      <c r="E111" s="69">
        <v>61.67</v>
      </c>
      <c r="F111" s="88">
        <f t="shared" si="1"/>
        <v>38.33</v>
      </c>
    </row>
    <row r="112" spans="1:6" ht="78.75">
      <c r="A112" s="76" t="s">
        <v>90</v>
      </c>
      <c r="B112" s="32" t="s">
        <v>4</v>
      </c>
      <c r="C112" s="51" t="s">
        <v>515</v>
      </c>
      <c r="D112" s="64">
        <f>D125+D130+D153+D113</f>
        <v>16810100</v>
      </c>
      <c r="E112" s="64">
        <f>E125+E130+E153+E113</f>
        <v>15992053.350000001</v>
      </c>
      <c r="F112" s="62">
        <f t="shared" si="1"/>
        <v>818046.6499999985</v>
      </c>
    </row>
    <row r="113" spans="1:6" ht="82.5" customHeight="1">
      <c r="A113" s="496" t="s">
        <v>222</v>
      </c>
      <c r="B113" s="32" t="s">
        <v>4</v>
      </c>
      <c r="C113" s="51" t="s">
        <v>516</v>
      </c>
      <c r="D113" s="64">
        <f>D114+D116+D118+D120</f>
        <v>2375300</v>
      </c>
      <c r="E113" s="64">
        <f>E114+E116+E118+E120</f>
        <v>2249532.41</v>
      </c>
      <c r="F113" s="62">
        <f t="shared" si="1"/>
        <v>125767.58999999985</v>
      </c>
    </row>
    <row r="114" spans="1:6" ht="47.25">
      <c r="A114" s="66" t="s">
        <v>194</v>
      </c>
      <c r="B114" s="32" t="s">
        <v>4</v>
      </c>
      <c r="C114" s="51" t="s">
        <v>517</v>
      </c>
      <c r="D114" s="64">
        <f>D115</f>
        <v>1697800</v>
      </c>
      <c r="E114" s="64">
        <f>E115</f>
        <v>1592016.75</v>
      </c>
      <c r="F114" s="62">
        <f t="shared" si="1"/>
        <v>105783.25</v>
      </c>
    </row>
    <row r="115" spans="1:6" ht="15.75">
      <c r="A115" s="73" t="s">
        <v>124</v>
      </c>
      <c r="B115" s="47" t="s">
        <v>4</v>
      </c>
      <c r="C115" s="52" t="s">
        <v>518</v>
      </c>
      <c r="D115" s="69">
        <v>1697800</v>
      </c>
      <c r="E115" s="69">
        <v>1592016.75</v>
      </c>
      <c r="F115" s="88">
        <f t="shared" si="1"/>
        <v>105783.25</v>
      </c>
    </row>
    <row r="116" spans="1:6" ht="63">
      <c r="A116" s="74" t="s">
        <v>481</v>
      </c>
      <c r="B116" s="32" t="s">
        <v>4</v>
      </c>
      <c r="C116" s="51" t="s">
        <v>519</v>
      </c>
      <c r="D116" s="64">
        <f>D117</f>
        <v>512800</v>
      </c>
      <c r="E116" s="64">
        <f>E117</f>
        <v>493055.96</v>
      </c>
      <c r="F116" s="62">
        <f t="shared" si="1"/>
        <v>19744.03999999998</v>
      </c>
    </row>
    <row r="117" spans="1:6" ht="15.75">
      <c r="A117" s="73" t="s">
        <v>125</v>
      </c>
      <c r="B117" s="47" t="s">
        <v>4</v>
      </c>
      <c r="C117" s="52" t="s">
        <v>520</v>
      </c>
      <c r="D117" s="69">
        <v>512800</v>
      </c>
      <c r="E117" s="69">
        <v>493055.96</v>
      </c>
      <c r="F117" s="88">
        <f t="shared" si="1"/>
        <v>19744.03999999998</v>
      </c>
    </row>
    <row r="118" spans="1:6" ht="47.25">
      <c r="A118" s="77" t="s">
        <v>226</v>
      </c>
      <c r="B118" s="47" t="s">
        <v>4</v>
      </c>
      <c r="C118" s="51" t="s">
        <v>521</v>
      </c>
      <c r="D118" s="64">
        <f>D119</f>
        <v>15000</v>
      </c>
      <c r="E118" s="64">
        <f>E119</f>
        <v>15000</v>
      </c>
      <c r="F118" s="62">
        <f t="shared" si="1"/>
        <v>0</v>
      </c>
    </row>
    <row r="119" spans="1:6" ht="15.75">
      <c r="A119" s="75" t="s">
        <v>130</v>
      </c>
      <c r="B119" s="47" t="s">
        <v>4</v>
      </c>
      <c r="C119" s="52" t="s">
        <v>522</v>
      </c>
      <c r="D119" s="69">
        <v>15000</v>
      </c>
      <c r="E119" s="69">
        <v>15000</v>
      </c>
      <c r="F119" s="88">
        <f t="shared" si="1"/>
        <v>0</v>
      </c>
    </row>
    <row r="120" spans="1:6" ht="47.25">
      <c r="A120" s="74" t="s">
        <v>197</v>
      </c>
      <c r="B120" s="47" t="s">
        <v>4</v>
      </c>
      <c r="C120" s="51" t="s">
        <v>523</v>
      </c>
      <c r="D120" s="64">
        <f>SUM(D121:D124)</f>
        <v>149700</v>
      </c>
      <c r="E120" s="64">
        <f>SUM(E121:E124)</f>
        <v>149459.7</v>
      </c>
      <c r="F120" s="62">
        <f t="shared" si="1"/>
        <v>240.29999999998836</v>
      </c>
    </row>
    <row r="121" spans="1:6" ht="15.75">
      <c r="A121" s="75" t="s">
        <v>127</v>
      </c>
      <c r="B121" s="47" t="s">
        <v>4</v>
      </c>
      <c r="C121" s="52" t="s">
        <v>524</v>
      </c>
      <c r="D121" s="69">
        <v>20200</v>
      </c>
      <c r="E121" s="69">
        <v>20200</v>
      </c>
      <c r="F121" s="88">
        <f t="shared" si="1"/>
        <v>0</v>
      </c>
    </row>
    <row r="122" spans="1:6" ht="15.75">
      <c r="A122" s="75" t="s">
        <v>130</v>
      </c>
      <c r="B122" s="47" t="s">
        <v>4</v>
      </c>
      <c r="C122" s="52" t="s">
        <v>525</v>
      </c>
      <c r="D122" s="69">
        <v>72500</v>
      </c>
      <c r="E122" s="69">
        <v>72360</v>
      </c>
      <c r="F122" s="88">
        <f t="shared" si="1"/>
        <v>140</v>
      </c>
    </row>
    <row r="123" spans="1:6" ht="15.75">
      <c r="A123" s="75" t="s">
        <v>139</v>
      </c>
      <c r="B123" s="47" t="s">
        <v>4</v>
      </c>
      <c r="C123" s="52" t="s">
        <v>526</v>
      </c>
      <c r="D123" s="69">
        <v>10800</v>
      </c>
      <c r="E123" s="69">
        <v>10727.65</v>
      </c>
      <c r="F123" s="88"/>
    </row>
    <row r="124" spans="1:6" ht="15.75">
      <c r="A124" s="75" t="s">
        <v>132</v>
      </c>
      <c r="B124" s="47" t="s">
        <v>4</v>
      </c>
      <c r="C124" s="52" t="s">
        <v>527</v>
      </c>
      <c r="D124" s="69">
        <v>46200</v>
      </c>
      <c r="E124" s="69">
        <v>46172.05</v>
      </c>
      <c r="F124" s="88">
        <f t="shared" si="1"/>
        <v>27.94999999999709</v>
      </c>
    </row>
    <row r="125" spans="1:6" ht="78.75">
      <c r="A125" s="77" t="s">
        <v>16</v>
      </c>
      <c r="B125" s="32" t="s">
        <v>4</v>
      </c>
      <c r="C125" s="51" t="s">
        <v>528</v>
      </c>
      <c r="D125" s="64">
        <f>D126+D128</f>
        <v>1105700</v>
      </c>
      <c r="E125" s="64">
        <f>E126+E128</f>
        <v>1105003.38</v>
      </c>
      <c r="F125" s="64">
        <f>F126</f>
        <v>0.5400000000372529</v>
      </c>
    </row>
    <row r="126" spans="1:6" ht="47.25">
      <c r="A126" s="66" t="s">
        <v>194</v>
      </c>
      <c r="B126" s="32" t="s">
        <v>4</v>
      </c>
      <c r="C126" s="51" t="s">
        <v>529</v>
      </c>
      <c r="D126" s="64">
        <f>D127</f>
        <v>858000</v>
      </c>
      <c r="E126" s="64">
        <f>E127</f>
        <v>857999.46</v>
      </c>
      <c r="F126" s="62">
        <f t="shared" si="1"/>
        <v>0.5400000000372529</v>
      </c>
    </row>
    <row r="127" spans="1:6" ht="15.75">
      <c r="A127" s="73" t="s">
        <v>124</v>
      </c>
      <c r="B127" s="47" t="s">
        <v>4</v>
      </c>
      <c r="C127" s="52" t="s">
        <v>530</v>
      </c>
      <c r="D127" s="69">
        <v>858000</v>
      </c>
      <c r="E127" s="69">
        <v>857999.46</v>
      </c>
      <c r="F127" s="88">
        <f t="shared" si="1"/>
        <v>0.5400000000372529</v>
      </c>
    </row>
    <row r="128" spans="1:6" ht="63">
      <c r="A128" s="74" t="s">
        <v>481</v>
      </c>
      <c r="B128" s="32" t="s">
        <v>4</v>
      </c>
      <c r="C128" s="51" t="s">
        <v>531</v>
      </c>
      <c r="D128" s="64">
        <f>D129</f>
        <v>247700</v>
      </c>
      <c r="E128" s="64">
        <f>E129</f>
        <v>247003.92</v>
      </c>
      <c r="F128" s="62">
        <f t="shared" si="1"/>
        <v>696.0799999999872</v>
      </c>
    </row>
    <row r="129" spans="1:6" ht="15.75">
      <c r="A129" s="73" t="s">
        <v>125</v>
      </c>
      <c r="B129" s="47" t="s">
        <v>4</v>
      </c>
      <c r="C129" s="52" t="s">
        <v>532</v>
      </c>
      <c r="D129" s="69">
        <v>247700</v>
      </c>
      <c r="E129" s="69">
        <v>247003.92</v>
      </c>
      <c r="F129" s="88">
        <f t="shared" si="1"/>
        <v>696.0799999999872</v>
      </c>
    </row>
    <row r="130" spans="1:6" ht="78.75">
      <c r="A130" s="65" t="s">
        <v>136</v>
      </c>
      <c r="B130" s="32" t="s">
        <v>4</v>
      </c>
      <c r="C130" s="51" t="s">
        <v>533</v>
      </c>
      <c r="D130" s="64">
        <f>D131+D142+D149+D151+D137+D133+D135</f>
        <v>13323100</v>
      </c>
      <c r="E130" s="64">
        <f>E131+E142+E149+E151+E137+E133+E135</f>
        <v>12631517.56</v>
      </c>
      <c r="F130" s="64">
        <f>F131+F142+F149+F151+F137+F133+F135</f>
        <v>679638.4399999997</v>
      </c>
    </row>
    <row r="131" spans="1:6" ht="47.25">
      <c r="A131" s="66" t="s">
        <v>194</v>
      </c>
      <c r="B131" s="32" t="s">
        <v>4</v>
      </c>
      <c r="C131" s="51" t="s">
        <v>534</v>
      </c>
      <c r="D131" s="64">
        <f>D132</f>
        <v>8008500</v>
      </c>
      <c r="E131" s="64">
        <f>E132</f>
        <v>8006732.98</v>
      </c>
      <c r="F131" s="62">
        <f t="shared" si="1"/>
        <v>1767.019999999553</v>
      </c>
    </row>
    <row r="132" spans="1:6" ht="15.75">
      <c r="A132" s="73" t="s">
        <v>124</v>
      </c>
      <c r="B132" s="47" t="s">
        <v>4</v>
      </c>
      <c r="C132" s="52" t="s">
        <v>535</v>
      </c>
      <c r="D132" s="69">
        <v>8008500</v>
      </c>
      <c r="E132" s="69">
        <v>8006732.98</v>
      </c>
      <c r="F132" s="88">
        <f t="shared" si="1"/>
        <v>1767.019999999553</v>
      </c>
    </row>
    <row r="133" spans="1:6" ht="48" customHeight="1">
      <c r="A133" s="77" t="s">
        <v>216</v>
      </c>
      <c r="B133" s="32" t="s">
        <v>4</v>
      </c>
      <c r="C133" s="51" t="s">
        <v>536</v>
      </c>
      <c r="D133" s="64">
        <f>D134</f>
        <v>400</v>
      </c>
      <c r="E133" s="64">
        <f>E134</f>
        <v>370.97</v>
      </c>
      <c r="F133" s="62">
        <f t="shared" si="1"/>
        <v>29.029999999999973</v>
      </c>
    </row>
    <row r="134" spans="1:6" ht="15.75">
      <c r="A134" s="73" t="s">
        <v>217</v>
      </c>
      <c r="B134" s="47" t="s">
        <v>4</v>
      </c>
      <c r="C134" s="52" t="s">
        <v>537</v>
      </c>
      <c r="D134" s="69">
        <v>400</v>
      </c>
      <c r="E134" s="69">
        <v>370.97</v>
      </c>
      <c r="F134" s="88">
        <f t="shared" si="1"/>
        <v>29.029999999999973</v>
      </c>
    </row>
    <row r="135" spans="1:6" ht="63">
      <c r="A135" s="74" t="s">
        <v>481</v>
      </c>
      <c r="B135" s="32" t="s">
        <v>4</v>
      </c>
      <c r="C135" s="51" t="s">
        <v>538</v>
      </c>
      <c r="D135" s="64">
        <f>D136</f>
        <v>2418400</v>
      </c>
      <c r="E135" s="64">
        <f>E136</f>
        <v>2334192.65</v>
      </c>
      <c r="F135" s="62">
        <f t="shared" si="1"/>
        <v>84207.3500000001</v>
      </c>
    </row>
    <row r="136" spans="1:6" ht="15.75">
      <c r="A136" s="73" t="s">
        <v>125</v>
      </c>
      <c r="B136" s="47" t="s">
        <v>4</v>
      </c>
      <c r="C136" s="52" t="s">
        <v>539</v>
      </c>
      <c r="D136" s="69">
        <v>2418400</v>
      </c>
      <c r="E136" s="69">
        <v>2334192.65</v>
      </c>
      <c r="F136" s="88">
        <f t="shared" si="1"/>
        <v>84207.3500000001</v>
      </c>
    </row>
    <row r="137" spans="1:6" ht="47.25">
      <c r="A137" s="77" t="s">
        <v>226</v>
      </c>
      <c r="B137" s="32" t="s">
        <v>4</v>
      </c>
      <c r="C137" s="51" t="s">
        <v>540</v>
      </c>
      <c r="D137" s="64">
        <f>SUM(D138:D141)</f>
        <v>1308200</v>
      </c>
      <c r="E137" s="64">
        <f>SUM(E138:E141)</f>
        <v>1091571.28</v>
      </c>
      <c r="F137" s="62">
        <f>D137-E137</f>
        <v>216628.71999999997</v>
      </c>
    </row>
    <row r="138" spans="1:6" ht="15.75">
      <c r="A138" s="75" t="s">
        <v>127</v>
      </c>
      <c r="B138" s="47" t="s">
        <v>4</v>
      </c>
      <c r="C138" s="52" t="s">
        <v>541</v>
      </c>
      <c r="D138" s="69">
        <v>24900</v>
      </c>
      <c r="E138" s="69">
        <v>18319.56</v>
      </c>
      <c r="F138" s="88">
        <f>D138-E138</f>
        <v>6580.439999999999</v>
      </c>
    </row>
    <row r="139" spans="1:6" ht="15.75">
      <c r="A139" s="75" t="s">
        <v>129</v>
      </c>
      <c r="B139" s="47" t="s">
        <v>4</v>
      </c>
      <c r="C139" s="52" t="s">
        <v>542</v>
      </c>
      <c r="D139" s="69">
        <v>72000</v>
      </c>
      <c r="E139" s="69">
        <v>57900</v>
      </c>
      <c r="F139" s="88">
        <f>D139-E139</f>
        <v>14100</v>
      </c>
    </row>
    <row r="140" spans="1:6" ht="15.75">
      <c r="A140" s="75" t="s">
        <v>130</v>
      </c>
      <c r="B140" s="47" t="s">
        <v>4</v>
      </c>
      <c r="C140" s="52" t="s">
        <v>543</v>
      </c>
      <c r="D140" s="69">
        <v>781300</v>
      </c>
      <c r="E140" s="69">
        <v>585451.72</v>
      </c>
      <c r="F140" s="88">
        <f>D140-E140</f>
        <v>195848.28000000003</v>
      </c>
    </row>
    <row r="141" spans="1:6" ht="15.75">
      <c r="A141" s="71" t="s">
        <v>139</v>
      </c>
      <c r="B141" s="47" t="s">
        <v>4</v>
      </c>
      <c r="C141" s="52" t="s">
        <v>720</v>
      </c>
      <c r="D141" s="69">
        <v>430000</v>
      </c>
      <c r="E141" s="69">
        <v>429900</v>
      </c>
      <c r="F141" s="88">
        <f>D141-E141</f>
        <v>100</v>
      </c>
    </row>
    <row r="142" spans="1:6" ht="47.25">
      <c r="A142" s="74" t="s">
        <v>197</v>
      </c>
      <c r="B142" s="32" t="s">
        <v>4</v>
      </c>
      <c r="C142" s="51" t="s">
        <v>544</v>
      </c>
      <c r="D142" s="64">
        <f>D143+D145+D146+D148+D144+D147</f>
        <v>1526200</v>
      </c>
      <c r="E142" s="64">
        <f>E143+E145+E146+E148+E144+E147</f>
        <v>1189214.73</v>
      </c>
      <c r="F142" s="64">
        <f>F143+F145+F146+F148</f>
        <v>325041.27</v>
      </c>
    </row>
    <row r="143" spans="1:6" ht="15.75">
      <c r="A143" s="75" t="s">
        <v>127</v>
      </c>
      <c r="B143" s="47" t="s">
        <v>4</v>
      </c>
      <c r="C143" s="52" t="s">
        <v>545</v>
      </c>
      <c r="D143" s="69">
        <v>25000</v>
      </c>
      <c r="E143" s="69">
        <v>21750</v>
      </c>
      <c r="F143" s="88">
        <f t="shared" si="1"/>
        <v>3250</v>
      </c>
    </row>
    <row r="144" spans="1:6" ht="15.75">
      <c r="A144" s="75" t="s">
        <v>174</v>
      </c>
      <c r="B144" s="47" t="s">
        <v>4</v>
      </c>
      <c r="C144" s="52" t="s">
        <v>721</v>
      </c>
      <c r="D144" s="69">
        <v>4000</v>
      </c>
      <c r="E144" s="69">
        <v>3510</v>
      </c>
      <c r="F144" s="88">
        <f t="shared" si="1"/>
        <v>490</v>
      </c>
    </row>
    <row r="145" spans="1:6" ht="15.75">
      <c r="A145" s="75" t="s">
        <v>129</v>
      </c>
      <c r="B145" s="47" t="s">
        <v>4</v>
      </c>
      <c r="C145" s="52" t="s">
        <v>546</v>
      </c>
      <c r="D145" s="69">
        <f>248900+50200</f>
        <v>299100</v>
      </c>
      <c r="E145" s="69">
        <v>256161.5</v>
      </c>
      <c r="F145" s="88">
        <f t="shared" si="1"/>
        <v>42938.5</v>
      </c>
    </row>
    <row r="146" spans="1:6" ht="15.75">
      <c r="A146" s="75" t="s">
        <v>130</v>
      </c>
      <c r="B146" s="47" t="s">
        <v>4</v>
      </c>
      <c r="C146" s="52" t="s">
        <v>547</v>
      </c>
      <c r="D146" s="69">
        <v>38300</v>
      </c>
      <c r="E146" s="69">
        <v>24253.23</v>
      </c>
      <c r="F146" s="88">
        <f t="shared" si="1"/>
        <v>14046.77</v>
      </c>
    </row>
    <row r="147" spans="1:6" ht="15.75">
      <c r="A147" s="75" t="s">
        <v>139</v>
      </c>
      <c r="B147" s="47" t="s">
        <v>4</v>
      </c>
      <c r="C147" s="52" t="s">
        <v>722</v>
      </c>
      <c r="D147" s="69">
        <v>588100</v>
      </c>
      <c r="E147" s="69">
        <v>576646</v>
      </c>
      <c r="F147" s="88"/>
    </row>
    <row r="148" spans="1:6" ht="15.75">
      <c r="A148" s="75" t="s">
        <v>132</v>
      </c>
      <c r="B148" s="47" t="s">
        <v>4</v>
      </c>
      <c r="C148" s="52" t="s">
        <v>548</v>
      </c>
      <c r="D148" s="69">
        <v>571700</v>
      </c>
      <c r="E148" s="69">
        <v>306894</v>
      </c>
      <c r="F148" s="88">
        <f t="shared" si="1"/>
        <v>264806</v>
      </c>
    </row>
    <row r="149" spans="1:6" ht="31.5">
      <c r="A149" s="78" t="s">
        <v>133</v>
      </c>
      <c r="B149" s="32" t="s">
        <v>4</v>
      </c>
      <c r="C149" s="51" t="s">
        <v>549</v>
      </c>
      <c r="D149" s="64">
        <f>D150</f>
        <v>56000</v>
      </c>
      <c r="E149" s="64">
        <f>E150</f>
        <v>5749</v>
      </c>
      <c r="F149" s="62">
        <f t="shared" si="1"/>
        <v>50251</v>
      </c>
    </row>
    <row r="150" spans="1:6" ht="15.75">
      <c r="A150" s="79" t="s">
        <v>134</v>
      </c>
      <c r="B150" s="47" t="s">
        <v>4</v>
      </c>
      <c r="C150" s="52" t="s">
        <v>550</v>
      </c>
      <c r="D150" s="69">
        <v>56000</v>
      </c>
      <c r="E150" s="69">
        <v>5749</v>
      </c>
      <c r="F150" s="88">
        <f t="shared" si="1"/>
        <v>50251</v>
      </c>
    </row>
    <row r="151" spans="1:6" ht="31.5">
      <c r="A151" s="70" t="s">
        <v>135</v>
      </c>
      <c r="B151" s="32" t="s">
        <v>4</v>
      </c>
      <c r="C151" s="51" t="s">
        <v>551</v>
      </c>
      <c r="D151" s="64">
        <f>D152</f>
        <v>5400</v>
      </c>
      <c r="E151" s="64">
        <f>E152</f>
        <v>3685.95</v>
      </c>
      <c r="F151" s="62">
        <f t="shared" si="1"/>
        <v>1714.0500000000002</v>
      </c>
    </row>
    <row r="152" spans="1:6" ht="15.75">
      <c r="A152" s="75" t="s">
        <v>134</v>
      </c>
      <c r="B152" s="47" t="s">
        <v>4</v>
      </c>
      <c r="C152" s="52" t="s">
        <v>552</v>
      </c>
      <c r="D152" s="69">
        <v>5400</v>
      </c>
      <c r="E152" s="69">
        <v>3685.95</v>
      </c>
      <c r="F152" s="88">
        <f t="shared" si="1"/>
        <v>1714.0500000000002</v>
      </c>
    </row>
    <row r="153" spans="1:6" ht="78.75">
      <c r="A153" s="80" t="s">
        <v>15</v>
      </c>
      <c r="B153" s="32" t="s">
        <v>4</v>
      </c>
      <c r="C153" s="51" t="s">
        <v>553</v>
      </c>
      <c r="D153" s="64">
        <f>D155</f>
        <v>6000</v>
      </c>
      <c r="E153" s="64">
        <f>E154</f>
        <v>6000</v>
      </c>
      <c r="F153" s="62">
        <f t="shared" si="1"/>
        <v>0</v>
      </c>
    </row>
    <row r="154" spans="1:6" ht="47.25">
      <c r="A154" s="66" t="s">
        <v>197</v>
      </c>
      <c r="B154" s="32" t="s">
        <v>4</v>
      </c>
      <c r="C154" s="51" t="s">
        <v>554</v>
      </c>
      <c r="D154" s="64">
        <f>D155</f>
        <v>6000</v>
      </c>
      <c r="E154" s="64">
        <f>E155</f>
        <v>6000</v>
      </c>
      <c r="F154" s="62">
        <f t="shared" si="1"/>
        <v>0</v>
      </c>
    </row>
    <row r="155" spans="1:6" ht="15.75">
      <c r="A155" s="81" t="s">
        <v>132</v>
      </c>
      <c r="B155" s="47" t="s">
        <v>4</v>
      </c>
      <c r="C155" s="52" t="s">
        <v>555</v>
      </c>
      <c r="D155" s="69">
        <v>6000</v>
      </c>
      <c r="E155" s="69">
        <v>6000</v>
      </c>
      <c r="F155" s="88">
        <f t="shared" si="1"/>
        <v>0</v>
      </c>
    </row>
    <row r="156" spans="1:6" ht="31.5">
      <c r="A156" s="82" t="s">
        <v>198</v>
      </c>
      <c r="B156" s="32" t="s">
        <v>199</v>
      </c>
      <c r="C156" s="51" t="s">
        <v>556</v>
      </c>
      <c r="D156" s="64">
        <f>D157</f>
        <v>771700</v>
      </c>
      <c r="E156" s="64">
        <f>E157</f>
        <v>767404.19</v>
      </c>
      <c r="F156" s="62">
        <f aca="true" t="shared" si="2" ref="F156:F226">D156-E156</f>
        <v>4295.810000000056</v>
      </c>
    </row>
    <row r="157" spans="1:6" ht="48" customHeight="1">
      <c r="A157" s="66" t="s">
        <v>200</v>
      </c>
      <c r="B157" s="32" t="s">
        <v>199</v>
      </c>
      <c r="C157" s="51" t="s">
        <v>557</v>
      </c>
      <c r="D157" s="64">
        <f>D158+D160+D162+D164</f>
        <v>771700</v>
      </c>
      <c r="E157" s="64">
        <f>E158+E160+E162+E164</f>
        <v>767404.19</v>
      </c>
      <c r="F157" s="62">
        <f t="shared" si="2"/>
        <v>4295.810000000056</v>
      </c>
    </row>
    <row r="158" spans="1:6" ht="31.5">
      <c r="A158" s="67" t="s">
        <v>195</v>
      </c>
      <c r="B158" s="32" t="s">
        <v>199</v>
      </c>
      <c r="C158" s="51" t="s">
        <v>558</v>
      </c>
      <c r="D158" s="64">
        <f>D159</f>
        <v>585000</v>
      </c>
      <c r="E158" s="64">
        <f>E159</f>
        <v>584475.6</v>
      </c>
      <c r="F158" s="62">
        <f t="shared" si="2"/>
        <v>524.4000000000233</v>
      </c>
    </row>
    <row r="159" spans="1:6" ht="15.75">
      <c r="A159" s="73" t="s">
        <v>124</v>
      </c>
      <c r="B159" s="47" t="s">
        <v>199</v>
      </c>
      <c r="C159" s="52" t="s">
        <v>559</v>
      </c>
      <c r="D159" s="69">
        <v>585000</v>
      </c>
      <c r="E159" s="69">
        <v>584475.6</v>
      </c>
      <c r="F159" s="88">
        <f t="shared" si="2"/>
        <v>524.4000000000233</v>
      </c>
    </row>
    <row r="160" spans="1:6" ht="63">
      <c r="A160" s="74" t="s">
        <v>481</v>
      </c>
      <c r="B160" s="32"/>
      <c r="C160" s="51" t="s">
        <v>560</v>
      </c>
      <c r="D160" s="64">
        <f>D161</f>
        <v>176700</v>
      </c>
      <c r="E160" s="64">
        <f>E161</f>
        <v>175303.59</v>
      </c>
      <c r="F160" s="62">
        <f t="shared" si="2"/>
        <v>1396.4100000000035</v>
      </c>
    </row>
    <row r="161" spans="1:6" ht="15.75">
      <c r="A161" s="73" t="s">
        <v>125</v>
      </c>
      <c r="B161" s="47" t="s">
        <v>199</v>
      </c>
      <c r="C161" s="52" t="s">
        <v>561</v>
      </c>
      <c r="D161" s="69">
        <v>176700</v>
      </c>
      <c r="E161" s="69">
        <v>175303.59</v>
      </c>
      <c r="F161" s="88">
        <f t="shared" si="2"/>
        <v>1396.4100000000035</v>
      </c>
    </row>
    <row r="162" spans="1:6" ht="47.25">
      <c r="A162" s="77" t="s">
        <v>226</v>
      </c>
      <c r="B162" s="32" t="s">
        <v>199</v>
      </c>
      <c r="C162" s="51" t="s">
        <v>562</v>
      </c>
      <c r="D162" s="64">
        <f>D163</f>
        <v>6000</v>
      </c>
      <c r="E162" s="64">
        <f>E163</f>
        <v>6000</v>
      </c>
      <c r="F162" s="62">
        <f t="shared" si="2"/>
        <v>0</v>
      </c>
    </row>
    <row r="163" spans="1:6" ht="15.75">
      <c r="A163" s="75" t="s">
        <v>130</v>
      </c>
      <c r="B163" s="47" t="s">
        <v>199</v>
      </c>
      <c r="C163" s="52" t="s">
        <v>563</v>
      </c>
      <c r="D163" s="69">
        <v>6000</v>
      </c>
      <c r="E163" s="69">
        <v>6000</v>
      </c>
      <c r="F163" s="88">
        <f t="shared" si="2"/>
        <v>0</v>
      </c>
    </row>
    <row r="164" spans="1:6" ht="15.75">
      <c r="A164" s="83" t="s">
        <v>215</v>
      </c>
      <c r="B164" s="32" t="s">
        <v>199</v>
      </c>
      <c r="C164" s="51" t="s">
        <v>564</v>
      </c>
      <c r="D164" s="64">
        <f>D165</f>
        <v>4000</v>
      </c>
      <c r="E164" s="64">
        <f>E165</f>
        <v>1625</v>
      </c>
      <c r="F164" s="62">
        <f t="shared" si="2"/>
        <v>2375</v>
      </c>
    </row>
    <row r="165" spans="1:6" ht="15.75">
      <c r="A165" s="68" t="s">
        <v>134</v>
      </c>
      <c r="B165" s="47" t="s">
        <v>199</v>
      </c>
      <c r="C165" s="52" t="s">
        <v>565</v>
      </c>
      <c r="D165" s="69">
        <v>4000</v>
      </c>
      <c r="E165" s="69">
        <v>1625</v>
      </c>
      <c r="F165" s="88">
        <f t="shared" si="2"/>
        <v>2375</v>
      </c>
    </row>
    <row r="166" spans="1:6" ht="15.75">
      <c r="A166" s="78" t="s">
        <v>94</v>
      </c>
      <c r="B166" s="32" t="s">
        <v>4</v>
      </c>
      <c r="C166" s="51" t="s">
        <v>566</v>
      </c>
      <c r="D166" s="64">
        <f>D167</f>
        <v>60000</v>
      </c>
      <c r="E166" s="64"/>
      <c r="F166" s="62">
        <f t="shared" si="2"/>
        <v>60000</v>
      </c>
    </row>
    <row r="167" spans="1:6" ht="15.75">
      <c r="A167" s="29" t="s">
        <v>187</v>
      </c>
      <c r="B167" s="32" t="s">
        <v>4</v>
      </c>
      <c r="C167" s="51" t="s">
        <v>567</v>
      </c>
      <c r="D167" s="64">
        <f>D168</f>
        <v>60000</v>
      </c>
      <c r="E167" s="64"/>
      <c r="F167" s="62">
        <f t="shared" si="2"/>
        <v>60000</v>
      </c>
    </row>
    <row r="168" spans="1:6" ht="15.75">
      <c r="A168" s="85" t="s">
        <v>134</v>
      </c>
      <c r="B168" s="47" t="s">
        <v>4</v>
      </c>
      <c r="C168" s="52" t="s">
        <v>568</v>
      </c>
      <c r="D168" s="69">
        <v>60000</v>
      </c>
      <c r="E168" s="69"/>
      <c r="F168" s="88">
        <f t="shared" si="2"/>
        <v>60000</v>
      </c>
    </row>
    <row r="169" spans="1:6" ht="15.75">
      <c r="A169" s="78" t="s">
        <v>14</v>
      </c>
      <c r="B169" s="32" t="s">
        <v>4</v>
      </c>
      <c r="C169" s="51" t="s">
        <v>569</v>
      </c>
      <c r="D169" s="64">
        <f>D170+D191+D176+D197+D194+D201+D173</f>
        <v>9292600</v>
      </c>
      <c r="E169" s="64">
        <f>E170+E191+E176+E197+E194+E201+E173</f>
        <v>9183083.64</v>
      </c>
      <c r="F169" s="62">
        <f>D169-E169</f>
        <v>109516.3599999994</v>
      </c>
    </row>
    <row r="170" spans="1:6" ht="31.5">
      <c r="A170" s="86" t="s">
        <v>570</v>
      </c>
      <c r="B170" s="32" t="s">
        <v>4</v>
      </c>
      <c r="C170" s="32" t="s">
        <v>571</v>
      </c>
      <c r="D170" s="62">
        <f>D171</f>
        <v>180000</v>
      </c>
      <c r="E170" s="62">
        <f>E171</f>
        <v>180000</v>
      </c>
      <c r="F170" s="62">
        <f t="shared" si="2"/>
        <v>0</v>
      </c>
    </row>
    <row r="171" spans="1:6" ht="47.25">
      <c r="A171" s="74" t="s">
        <v>197</v>
      </c>
      <c r="B171" s="32" t="s">
        <v>4</v>
      </c>
      <c r="C171" s="32" t="s">
        <v>572</v>
      </c>
      <c r="D171" s="62">
        <f>D172</f>
        <v>180000</v>
      </c>
      <c r="E171" s="62">
        <f>E172</f>
        <v>180000</v>
      </c>
      <c r="F171" s="62">
        <f t="shared" si="2"/>
        <v>0</v>
      </c>
    </row>
    <row r="172" spans="1:6" ht="15.75">
      <c r="A172" s="87" t="s">
        <v>130</v>
      </c>
      <c r="B172" s="47" t="s">
        <v>4</v>
      </c>
      <c r="C172" s="47" t="s">
        <v>573</v>
      </c>
      <c r="D172" s="88">
        <v>180000</v>
      </c>
      <c r="E172" s="88">
        <v>180000</v>
      </c>
      <c r="F172" s="88">
        <f t="shared" si="2"/>
        <v>0</v>
      </c>
    </row>
    <row r="173" spans="1:6" s="501" customFormat="1" ht="15.75">
      <c r="A173" s="86" t="s">
        <v>726</v>
      </c>
      <c r="B173" s="32" t="s">
        <v>4</v>
      </c>
      <c r="C173" s="32" t="s">
        <v>723</v>
      </c>
      <c r="D173" s="62">
        <f>D174</f>
        <v>77500</v>
      </c>
      <c r="E173" s="62">
        <f>E174</f>
        <v>76952</v>
      </c>
      <c r="F173" s="62">
        <f t="shared" si="2"/>
        <v>548</v>
      </c>
    </row>
    <row r="174" spans="1:6" s="501" customFormat="1" ht="47.25">
      <c r="A174" s="74" t="s">
        <v>197</v>
      </c>
      <c r="B174" s="32" t="s">
        <v>4</v>
      </c>
      <c r="C174" s="32" t="s">
        <v>724</v>
      </c>
      <c r="D174" s="62">
        <f>D175</f>
        <v>77500</v>
      </c>
      <c r="E174" s="62">
        <f>E175</f>
        <v>76952</v>
      </c>
      <c r="F174" s="62">
        <f t="shared" si="2"/>
        <v>548</v>
      </c>
    </row>
    <row r="175" spans="1:6" ht="15.75">
      <c r="A175" s="87" t="s">
        <v>130</v>
      </c>
      <c r="B175" s="47" t="s">
        <v>4</v>
      </c>
      <c r="C175" s="47" t="s">
        <v>725</v>
      </c>
      <c r="D175" s="88">
        <v>77500</v>
      </c>
      <c r="E175" s="88">
        <v>76952</v>
      </c>
      <c r="F175" s="88">
        <f t="shared" si="2"/>
        <v>548</v>
      </c>
    </row>
    <row r="176" spans="1:6" ht="78.75">
      <c r="A176" s="89" t="str">
        <f>'[2]Кассовый план  спр.№1'!$B$210</f>
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</c>
      <c r="B176" s="32" t="s">
        <v>4</v>
      </c>
      <c r="C176" s="51" t="s">
        <v>574</v>
      </c>
      <c r="D176" s="64">
        <f>D183+D187+D189+D181+D179+D177</f>
        <v>8918100</v>
      </c>
      <c r="E176" s="64">
        <f>E183+E187+E189+E181+E179+E177</f>
        <v>8849631.64</v>
      </c>
      <c r="F176" s="62">
        <f t="shared" si="2"/>
        <v>68468.3599999994</v>
      </c>
    </row>
    <row r="177" spans="1:6" ht="31.5">
      <c r="A177" s="67" t="s">
        <v>195</v>
      </c>
      <c r="B177" s="32" t="s">
        <v>4</v>
      </c>
      <c r="C177" s="51" t="s">
        <v>575</v>
      </c>
      <c r="D177" s="64">
        <f>D178</f>
        <v>6632600</v>
      </c>
      <c r="E177" s="64">
        <f>E178</f>
        <v>6632373.33</v>
      </c>
      <c r="F177" s="62">
        <f t="shared" si="2"/>
        <v>226.6699999999255</v>
      </c>
    </row>
    <row r="178" spans="1:6" ht="15.75">
      <c r="A178" s="73" t="s">
        <v>124</v>
      </c>
      <c r="B178" s="47" t="s">
        <v>4</v>
      </c>
      <c r="C178" s="52" t="s">
        <v>576</v>
      </c>
      <c r="D178" s="69">
        <v>6632600</v>
      </c>
      <c r="E178" s="69">
        <v>6632373.33</v>
      </c>
      <c r="F178" s="88">
        <f t="shared" si="2"/>
        <v>226.6699999999255</v>
      </c>
    </row>
    <row r="179" spans="1:6" ht="63">
      <c r="A179" s="77" t="s">
        <v>577</v>
      </c>
      <c r="B179" s="32"/>
      <c r="C179" s="51" t="s">
        <v>578</v>
      </c>
      <c r="D179" s="64">
        <f>D180</f>
        <v>2003100</v>
      </c>
      <c r="E179" s="64">
        <f>E180</f>
        <v>1976508.11</v>
      </c>
      <c r="F179" s="62">
        <f t="shared" si="2"/>
        <v>26591.889999999898</v>
      </c>
    </row>
    <row r="180" spans="1:6" ht="15.75">
      <c r="A180" s="73" t="s">
        <v>125</v>
      </c>
      <c r="B180" s="47" t="s">
        <v>4</v>
      </c>
      <c r="C180" s="52" t="s">
        <v>579</v>
      </c>
      <c r="D180" s="69">
        <v>2003100</v>
      </c>
      <c r="E180" s="69">
        <v>1976508.11</v>
      </c>
      <c r="F180" s="88">
        <f t="shared" si="2"/>
        <v>26591.889999999898</v>
      </c>
    </row>
    <row r="181" spans="1:6" ht="47.25">
      <c r="A181" s="77" t="s">
        <v>226</v>
      </c>
      <c r="B181" s="32" t="s">
        <v>4</v>
      </c>
      <c r="C181" s="51" t="s">
        <v>580</v>
      </c>
      <c r="D181" s="64">
        <f>SUM(D182:D182)</f>
        <v>49300</v>
      </c>
      <c r="E181" s="64">
        <f>SUM(E182:E182)</f>
        <v>49300</v>
      </c>
      <c r="F181" s="64">
        <f>SUM(F182:F182)</f>
        <v>0</v>
      </c>
    </row>
    <row r="182" spans="1:6" ht="15.75">
      <c r="A182" s="79" t="s">
        <v>130</v>
      </c>
      <c r="B182" s="47" t="s">
        <v>4</v>
      </c>
      <c r="C182" s="52" t="s">
        <v>581</v>
      </c>
      <c r="D182" s="69">
        <v>49300</v>
      </c>
      <c r="E182" s="69">
        <v>49300</v>
      </c>
      <c r="F182" s="88">
        <f>D182-E182</f>
        <v>0</v>
      </c>
    </row>
    <row r="183" spans="1:6" ht="47.25">
      <c r="A183" s="74" t="s">
        <v>197</v>
      </c>
      <c r="B183" s="32" t="s">
        <v>4</v>
      </c>
      <c r="C183" s="51" t="s">
        <v>582</v>
      </c>
      <c r="D183" s="64">
        <f>SUM(D184:D186)</f>
        <v>230000</v>
      </c>
      <c r="E183" s="64">
        <f>SUM(E184:E186)</f>
        <v>191450</v>
      </c>
      <c r="F183" s="64">
        <f>SUM(F184:F186)</f>
        <v>38550</v>
      </c>
    </row>
    <row r="184" spans="1:6" ht="15.75">
      <c r="A184" s="93" t="s">
        <v>174</v>
      </c>
      <c r="B184" s="47" t="s">
        <v>4</v>
      </c>
      <c r="C184" s="52" t="s">
        <v>727</v>
      </c>
      <c r="D184" s="69">
        <v>4000</v>
      </c>
      <c r="E184" s="69">
        <v>3545</v>
      </c>
      <c r="F184" s="88">
        <f t="shared" si="2"/>
        <v>455</v>
      </c>
    </row>
    <row r="185" spans="1:6" ht="15.75">
      <c r="A185" s="79" t="s">
        <v>130</v>
      </c>
      <c r="B185" s="47" t="s">
        <v>4</v>
      </c>
      <c r="C185" s="52" t="s">
        <v>583</v>
      </c>
      <c r="D185" s="69">
        <v>46000</v>
      </c>
      <c r="E185" s="69">
        <v>18720</v>
      </c>
      <c r="F185" s="88">
        <f t="shared" si="2"/>
        <v>27280</v>
      </c>
    </row>
    <row r="186" spans="1:6" ht="15.75">
      <c r="A186" s="79" t="s">
        <v>132</v>
      </c>
      <c r="B186" s="47" t="s">
        <v>4</v>
      </c>
      <c r="C186" s="52" t="s">
        <v>584</v>
      </c>
      <c r="D186" s="69">
        <v>180000</v>
      </c>
      <c r="E186" s="69">
        <v>169185</v>
      </c>
      <c r="F186" s="88">
        <f t="shared" si="2"/>
        <v>10815</v>
      </c>
    </row>
    <row r="187" spans="1:6" ht="31.5">
      <c r="A187" s="78" t="s">
        <v>133</v>
      </c>
      <c r="B187" s="32" t="s">
        <v>4</v>
      </c>
      <c r="C187" s="51" t="s">
        <v>585</v>
      </c>
      <c r="D187" s="64">
        <f>D188</f>
        <v>3000</v>
      </c>
      <c r="E187" s="64"/>
      <c r="F187" s="62">
        <f t="shared" si="2"/>
        <v>3000</v>
      </c>
    </row>
    <row r="188" spans="1:6" ht="15.75">
      <c r="A188" s="79" t="s">
        <v>134</v>
      </c>
      <c r="B188" s="47" t="s">
        <v>4</v>
      </c>
      <c r="C188" s="52" t="s">
        <v>586</v>
      </c>
      <c r="D188" s="69">
        <v>3000</v>
      </c>
      <c r="E188" s="69"/>
      <c r="F188" s="88">
        <f t="shared" si="2"/>
        <v>3000</v>
      </c>
    </row>
    <row r="189" spans="1:6" ht="31.5">
      <c r="A189" s="70" t="s">
        <v>135</v>
      </c>
      <c r="B189" s="32" t="s">
        <v>4</v>
      </c>
      <c r="C189" s="51" t="s">
        <v>587</v>
      </c>
      <c r="D189" s="64">
        <f>D190</f>
        <v>100</v>
      </c>
      <c r="E189" s="64">
        <f>E190</f>
        <v>0.2</v>
      </c>
      <c r="F189" s="62">
        <f t="shared" si="2"/>
        <v>99.8</v>
      </c>
    </row>
    <row r="190" spans="1:6" ht="15.75">
      <c r="A190" s="75" t="s">
        <v>134</v>
      </c>
      <c r="B190" s="47" t="s">
        <v>4</v>
      </c>
      <c r="C190" s="52" t="s">
        <v>588</v>
      </c>
      <c r="D190" s="69">
        <v>100</v>
      </c>
      <c r="E190" s="69">
        <v>0.2</v>
      </c>
      <c r="F190" s="88">
        <f t="shared" si="2"/>
        <v>99.8</v>
      </c>
    </row>
    <row r="191" spans="1:6" ht="63">
      <c r="A191" s="83" t="s">
        <v>137</v>
      </c>
      <c r="B191" s="32" t="s">
        <v>12</v>
      </c>
      <c r="C191" s="32" t="s">
        <v>589</v>
      </c>
      <c r="D191" s="62">
        <f>D192</f>
        <v>72000</v>
      </c>
      <c r="E191" s="62">
        <f>E192</f>
        <v>72000</v>
      </c>
      <c r="F191" s="62">
        <f>D191-E191</f>
        <v>0</v>
      </c>
    </row>
    <row r="192" spans="1:6" ht="18" customHeight="1">
      <c r="A192" s="84" t="s">
        <v>135</v>
      </c>
      <c r="B192" s="47" t="s">
        <v>12</v>
      </c>
      <c r="C192" s="47" t="s">
        <v>590</v>
      </c>
      <c r="D192" s="88">
        <f>D193</f>
        <v>72000</v>
      </c>
      <c r="E192" s="88">
        <f>E193</f>
        <v>72000</v>
      </c>
      <c r="F192" s="88">
        <f>D192-E192</f>
        <v>0</v>
      </c>
    </row>
    <row r="193" spans="1:6" ht="15.75">
      <c r="A193" s="84" t="s">
        <v>134</v>
      </c>
      <c r="B193" s="47" t="s">
        <v>12</v>
      </c>
      <c r="C193" s="47" t="s">
        <v>591</v>
      </c>
      <c r="D193" s="88">
        <v>72000</v>
      </c>
      <c r="E193" s="69">
        <v>72000</v>
      </c>
      <c r="F193" s="88">
        <f>D193-E193</f>
        <v>0</v>
      </c>
    </row>
    <row r="194" spans="1:6" ht="63">
      <c r="A194" s="70" t="s">
        <v>228</v>
      </c>
      <c r="B194" s="32" t="s">
        <v>4</v>
      </c>
      <c r="C194" s="51" t="s">
        <v>592</v>
      </c>
      <c r="D194" s="64">
        <f>D195</f>
        <v>5000</v>
      </c>
      <c r="E194" s="64">
        <f>E195</f>
        <v>0</v>
      </c>
      <c r="F194" s="62">
        <f t="shared" si="2"/>
        <v>5000</v>
      </c>
    </row>
    <row r="195" spans="1:6" ht="47.25">
      <c r="A195" s="74" t="s">
        <v>197</v>
      </c>
      <c r="B195" s="32" t="s">
        <v>4</v>
      </c>
      <c r="C195" s="51" t="s">
        <v>593</v>
      </c>
      <c r="D195" s="64">
        <f>D196</f>
        <v>5000</v>
      </c>
      <c r="E195" s="69">
        <f>E196</f>
        <v>0</v>
      </c>
      <c r="F195" s="62">
        <f t="shared" si="2"/>
        <v>5000</v>
      </c>
    </row>
    <row r="196" spans="1:6" ht="15.75">
      <c r="A196" s="79" t="s">
        <v>130</v>
      </c>
      <c r="B196" s="47" t="s">
        <v>4</v>
      </c>
      <c r="C196" s="52" t="s">
        <v>594</v>
      </c>
      <c r="D196" s="69">
        <v>5000</v>
      </c>
      <c r="E196" s="69"/>
      <c r="F196" s="88">
        <f t="shared" si="2"/>
        <v>5000</v>
      </c>
    </row>
    <row r="197" spans="1:6" ht="157.5">
      <c r="A197" s="76" t="s">
        <v>227</v>
      </c>
      <c r="B197" s="32" t="s">
        <v>4</v>
      </c>
      <c r="C197" s="51" t="s">
        <v>595</v>
      </c>
      <c r="D197" s="64">
        <f>D198</f>
        <v>35000</v>
      </c>
      <c r="E197" s="64">
        <f>E198</f>
        <v>4500</v>
      </c>
      <c r="F197" s="62">
        <f t="shared" si="2"/>
        <v>30500</v>
      </c>
    </row>
    <row r="198" spans="1:6" ht="47.25">
      <c r="A198" s="74" t="s">
        <v>197</v>
      </c>
      <c r="B198" s="32" t="s">
        <v>4</v>
      </c>
      <c r="C198" s="51" t="s">
        <v>596</v>
      </c>
      <c r="D198" s="64">
        <f>D199+D200</f>
        <v>35000</v>
      </c>
      <c r="E198" s="64">
        <f>E199+E200</f>
        <v>4500</v>
      </c>
      <c r="F198" s="62">
        <f t="shared" si="2"/>
        <v>30500</v>
      </c>
    </row>
    <row r="199" spans="1:6" ht="15.75">
      <c r="A199" s="79" t="s">
        <v>130</v>
      </c>
      <c r="B199" s="47" t="s">
        <v>4</v>
      </c>
      <c r="C199" s="52" t="s">
        <v>597</v>
      </c>
      <c r="D199" s="69">
        <v>30000</v>
      </c>
      <c r="E199" s="69">
        <v>4500</v>
      </c>
      <c r="F199" s="88">
        <f t="shared" si="2"/>
        <v>25500</v>
      </c>
    </row>
    <row r="200" spans="1:6" ht="15.75">
      <c r="A200" s="79" t="s">
        <v>134</v>
      </c>
      <c r="B200" s="47" t="s">
        <v>4</v>
      </c>
      <c r="C200" s="52" t="s">
        <v>598</v>
      </c>
      <c r="D200" s="69">
        <v>5000</v>
      </c>
      <c r="E200" s="69"/>
      <c r="F200" s="88">
        <f t="shared" si="2"/>
        <v>5000</v>
      </c>
    </row>
    <row r="201" spans="1:6" ht="110.25">
      <c r="A201" s="78" t="s">
        <v>229</v>
      </c>
      <c r="B201" s="32" t="s">
        <v>4</v>
      </c>
      <c r="C201" s="51" t="s">
        <v>599</v>
      </c>
      <c r="D201" s="64">
        <f>D202</f>
        <v>5000</v>
      </c>
      <c r="E201" s="64">
        <f>E202</f>
        <v>0</v>
      </c>
      <c r="F201" s="62">
        <f>D201-E201</f>
        <v>5000</v>
      </c>
    </row>
    <row r="202" spans="1:6" ht="47.25">
      <c r="A202" s="90" t="s">
        <v>197</v>
      </c>
      <c r="B202" s="32" t="s">
        <v>4</v>
      </c>
      <c r="C202" s="51" t="s">
        <v>600</v>
      </c>
      <c r="D202" s="64">
        <f>D203</f>
        <v>5000</v>
      </c>
      <c r="E202" s="64">
        <f>E203</f>
        <v>0</v>
      </c>
      <c r="F202" s="62">
        <f>D202-E202</f>
        <v>5000</v>
      </c>
    </row>
    <row r="203" spans="1:6" ht="15.75">
      <c r="A203" s="79" t="s">
        <v>139</v>
      </c>
      <c r="B203" s="47" t="s">
        <v>4</v>
      </c>
      <c r="C203" s="52" t="s">
        <v>601</v>
      </c>
      <c r="D203" s="69">
        <v>5000</v>
      </c>
      <c r="E203" s="69"/>
      <c r="F203" s="88">
        <f>D203-E203</f>
        <v>5000</v>
      </c>
    </row>
    <row r="204" spans="1:6" ht="31.5">
      <c r="A204" s="29" t="s">
        <v>11</v>
      </c>
      <c r="B204" s="32" t="s">
        <v>4</v>
      </c>
      <c r="C204" s="51" t="s">
        <v>602</v>
      </c>
      <c r="D204" s="64">
        <f>D206</f>
        <v>40000</v>
      </c>
      <c r="E204" s="64">
        <f>E206</f>
        <v>37640</v>
      </c>
      <c r="F204" s="62">
        <f t="shared" si="2"/>
        <v>2360</v>
      </c>
    </row>
    <row r="205" spans="1:6" ht="48" customHeight="1">
      <c r="A205" s="76" t="s">
        <v>93</v>
      </c>
      <c r="B205" s="32" t="s">
        <v>4</v>
      </c>
      <c r="C205" s="51" t="s">
        <v>603</v>
      </c>
      <c r="D205" s="64">
        <f>D206</f>
        <v>40000</v>
      </c>
      <c r="E205" s="64">
        <f>E206</f>
        <v>37640</v>
      </c>
      <c r="F205" s="62">
        <f t="shared" si="2"/>
        <v>2360</v>
      </c>
    </row>
    <row r="206" spans="1:6" ht="157.5">
      <c r="A206" s="90" t="s">
        <v>230</v>
      </c>
      <c r="B206" s="32" t="s">
        <v>4</v>
      </c>
      <c r="C206" s="51" t="s">
        <v>604</v>
      </c>
      <c r="D206" s="64">
        <f>D207</f>
        <v>40000</v>
      </c>
      <c r="E206" s="64">
        <f>E207</f>
        <v>37640</v>
      </c>
      <c r="F206" s="62">
        <f t="shared" si="2"/>
        <v>2360</v>
      </c>
    </row>
    <row r="207" spans="1:6" ht="47.25">
      <c r="A207" s="90" t="s">
        <v>197</v>
      </c>
      <c r="B207" s="32" t="s">
        <v>4</v>
      </c>
      <c r="C207" s="51" t="s">
        <v>605</v>
      </c>
      <c r="D207" s="64">
        <f>D209+D210+D208</f>
        <v>40000</v>
      </c>
      <c r="E207" s="64">
        <f>SUM(E208:E210)</f>
        <v>37640</v>
      </c>
      <c r="F207" s="62">
        <f t="shared" si="2"/>
        <v>2360</v>
      </c>
    </row>
    <row r="208" spans="1:6" ht="15.75">
      <c r="A208" s="106" t="s">
        <v>174</v>
      </c>
      <c r="B208" s="47" t="s">
        <v>4</v>
      </c>
      <c r="C208" s="52" t="s">
        <v>606</v>
      </c>
      <c r="D208" s="69">
        <v>20200</v>
      </c>
      <c r="E208" s="69">
        <v>20140</v>
      </c>
      <c r="F208" s="88"/>
    </row>
    <row r="209" spans="1:6" ht="15.75">
      <c r="A209" s="127" t="s">
        <v>130</v>
      </c>
      <c r="B209" s="47" t="s">
        <v>4</v>
      </c>
      <c r="C209" s="52" t="s">
        <v>607</v>
      </c>
      <c r="D209" s="69">
        <v>2300</v>
      </c>
      <c r="E209" s="69"/>
      <c r="F209" s="88">
        <f t="shared" si="2"/>
        <v>2300</v>
      </c>
    </row>
    <row r="210" spans="1:6" ht="15.75">
      <c r="A210" s="127" t="s">
        <v>132</v>
      </c>
      <c r="B210" s="47" t="s">
        <v>4</v>
      </c>
      <c r="C210" s="52" t="s">
        <v>608</v>
      </c>
      <c r="D210" s="69">
        <v>17500</v>
      </c>
      <c r="E210" s="69">
        <v>17500</v>
      </c>
      <c r="F210" s="88">
        <f t="shared" si="2"/>
        <v>0</v>
      </c>
    </row>
    <row r="211" spans="1:6" ht="15.75">
      <c r="A211" s="65" t="s">
        <v>10</v>
      </c>
      <c r="B211" s="32" t="s">
        <v>4</v>
      </c>
      <c r="C211" s="51" t="s">
        <v>609</v>
      </c>
      <c r="D211" s="64">
        <f>D212</f>
        <v>5000</v>
      </c>
      <c r="E211" s="64">
        <f aca="true" t="shared" si="3" ref="D211:E213">E212</f>
        <v>2100</v>
      </c>
      <c r="F211" s="62">
        <f t="shared" si="2"/>
        <v>2900</v>
      </c>
    </row>
    <row r="212" spans="1:6" ht="31.5">
      <c r="A212" s="91" t="s">
        <v>9</v>
      </c>
      <c r="B212" s="92" t="s">
        <v>4</v>
      </c>
      <c r="C212" s="51" t="s">
        <v>610</v>
      </c>
      <c r="D212" s="64">
        <f t="shared" si="3"/>
        <v>5000</v>
      </c>
      <c r="E212" s="64">
        <f t="shared" si="3"/>
        <v>2100</v>
      </c>
      <c r="F212" s="62">
        <f t="shared" si="2"/>
        <v>2900</v>
      </c>
    </row>
    <row r="213" spans="1:6" ht="94.5">
      <c r="A213" s="91" t="s">
        <v>218</v>
      </c>
      <c r="B213" s="92" t="s">
        <v>4</v>
      </c>
      <c r="C213" s="51" t="s">
        <v>611</v>
      </c>
      <c r="D213" s="64">
        <f t="shared" si="3"/>
        <v>5000</v>
      </c>
      <c r="E213" s="64">
        <f t="shared" si="3"/>
        <v>2100</v>
      </c>
      <c r="F213" s="62">
        <f t="shared" si="2"/>
        <v>2900</v>
      </c>
    </row>
    <row r="214" spans="1:6" ht="47.25">
      <c r="A214" s="91" t="s">
        <v>197</v>
      </c>
      <c r="B214" s="92" t="s">
        <v>4</v>
      </c>
      <c r="C214" s="51" t="s">
        <v>612</v>
      </c>
      <c r="D214" s="64">
        <f>D215+D216</f>
        <v>5000</v>
      </c>
      <c r="E214" s="64">
        <f>E215+E216</f>
        <v>2100</v>
      </c>
      <c r="F214" s="62">
        <f t="shared" si="2"/>
        <v>2900</v>
      </c>
    </row>
    <row r="215" spans="1:6" ht="15.75">
      <c r="A215" s="93" t="s">
        <v>130</v>
      </c>
      <c r="B215" s="94" t="s">
        <v>4</v>
      </c>
      <c r="C215" s="52" t="s">
        <v>613</v>
      </c>
      <c r="D215" s="69">
        <v>2900</v>
      </c>
      <c r="E215" s="69"/>
      <c r="F215" s="88">
        <f t="shared" si="2"/>
        <v>2900</v>
      </c>
    </row>
    <row r="216" spans="1:6" ht="15.75">
      <c r="A216" s="93" t="s">
        <v>134</v>
      </c>
      <c r="B216" s="94" t="s">
        <v>4</v>
      </c>
      <c r="C216" s="52" t="s">
        <v>614</v>
      </c>
      <c r="D216" s="69">
        <v>2100</v>
      </c>
      <c r="E216" s="69">
        <v>2100</v>
      </c>
      <c r="F216" s="88">
        <f t="shared" si="2"/>
        <v>0</v>
      </c>
    </row>
    <row r="217" spans="1:6" ht="15.75">
      <c r="A217" s="91" t="s">
        <v>8</v>
      </c>
      <c r="B217" s="95" t="s">
        <v>4</v>
      </c>
      <c r="C217" s="51" t="s">
        <v>615</v>
      </c>
      <c r="D217" s="64">
        <f>D218</f>
        <v>11219900</v>
      </c>
      <c r="E217" s="64">
        <f>E218</f>
        <v>11201727.48</v>
      </c>
      <c r="F217" s="62">
        <f t="shared" si="2"/>
        <v>18172.519999999553</v>
      </c>
    </row>
    <row r="218" spans="1:6" ht="15.75">
      <c r="A218" s="91" t="s">
        <v>140</v>
      </c>
      <c r="B218" s="95" t="s">
        <v>4</v>
      </c>
      <c r="C218" s="51" t="s">
        <v>616</v>
      </c>
      <c r="D218" s="64">
        <f>D219+D223+D227+D240+D244+D247+250:250</f>
        <v>11219900</v>
      </c>
      <c r="E218" s="64">
        <f>E219+E223+E227+E240+E244+E247+250:250</f>
        <v>11201727.48</v>
      </c>
      <c r="F218" s="62">
        <f t="shared" si="2"/>
        <v>18172.519999999553</v>
      </c>
    </row>
    <row r="219" spans="1:6" ht="31.5">
      <c r="A219" s="67" t="s">
        <v>231</v>
      </c>
      <c r="B219" s="95" t="s">
        <v>4</v>
      </c>
      <c r="C219" s="51" t="s">
        <v>617</v>
      </c>
      <c r="D219" s="64">
        <f>D220</f>
        <v>300100</v>
      </c>
      <c r="E219" s="64">
        <f>E220</f>
        <v>299907.07999999996</v>
      </c>
      <c r="F219" s="62">
        <f t="shared" si="2"/>
        <v>192.9200000000419</v>
      </c>
    </row>
    <row r="220" spans="1:6" ht="47.25">
      <c r="A220" s="74" t="s">
        <v>197</v>
      </c>
      <c r="B220" s="34" t="s">
        <v>4</v>
      </c>
      <c r="C220" s="51" t="s">
        <v>618</v>
      </c>
      <c r="D220" s="64">
        <f>SUM(D221:D222)</f>
        <v>300100</v>
      </c>
      <c r="E220" s="64">
        <f>SUM(E221:E222)</f>
        <v>299907.07999999996</v>
      </c>
      <c r="F220" s="62">
        <f t="shared" si="2"/>
        <v>192.9200000000419</v>
      </c>
    </row>
    <row r="221" spans="1:6" ht="15.75">
      <c r="A221" s="96" t="s">
        <v>129</v>
      </c>
      <c r="B221" s="97" t="s">
        <v>4</v>
      </c>
      <c r="C221" s="52" t="s">
        <v>619</v>
      </c>
      <c r="D221" s="69">
        <f>50100+249200</f>
        <v>299300</v>
      </c>
      <c r="E221" s="69">
        <v>299201.42</v>
      </c>
      <c r="F221" s="88">
        <f t="shared" si="2"/>
        <v>98.5800000000163</v>
      </c>
    </row>
    <row r="222" spans="1:6" ht="15.75">
      <c r="A222" s="75" t="s">
        <v>132</v>
      </c>
      <c r="B222" s="97" t="s">
        <v>4</v>
      </c>
      <c r="C222" s="52" t="s">
        <v>620</v>
      </c>
      <c r="D222" s="69">
        <v>800</v>
      </c>
      <c r="E222" s="69">
        <v>705.66</v>
      </c>
      <c r="F222" s="88">
        <f t="shared" si="2"/>
        <v>94.34000000000003</v>
      </c>
    </row>
    <row r="223" spans="1:6" ht="63">
      <c r="A223" s="67" t="s">
        <v>232</v>
      </c>
      <c r="B223" s="98" t="s">
        <v>4</v>
      </c>
      <c r="C223" s="51" t="s">
        <v>621</v>
      </c>
      <c r="D223" s="64">
        <f>D224</f>
        <v>97300</v>
      </c>
      <c r="E223" s="64">
        <f>E224</f>
        <v>97117.49</v>
      </c>
      <c r="F223" s="62">
        <f t="shared" si="2"/>
        <v>182.50999999999476</v>
      </c>
    </row>
    <row r="224" spans="1:6" ht="31.5">
      <c r="A224" s="74" t="s">
        <v>138</v>
      </c>
      <c r="B224" s="95" t="s">
        <v>4</v>
      </c>
      <c r="C224" s="51" t="s">
        <v>622</v>
      </c>
      <c r="D224" s="64">
        <f>D226+D225</f>
        <v>97300</v>
      </c>
      <c r="E224" s="64">
        <f>E226+E225</f>
        <v>97117.49</v>
      </c>
      <c r="F224" s="62">
        <f t="shared" si="2"/>
        <v>182.50999999999476</v>
      </c>
    </row>
    <row r="225" spans="1:6" ht="15.75">
      <c r="A225" s="93" t="s">
        <v>130</v>
      </c>
      <c r="B225" s="97" t="s">
        <v>4</v>
      </c>
      <c r="C225" s="52" t="s">
        <v>623</v>
      </c>
      <c r="D225" s="69">
        <v>61200</v>
      </c>
      <c r="E225" s="69">
        <v>61112.48</v>
      </c>
      <c r="F225" s="88">
        <f t="shared" si="2"/>
        <v>87.5199999999968</v>
      </c>
    </row>
    <row r="226" spans="1:6" ht="15.75">
      <c r="A226" s="75" t="s">
        <v>139</v>
      </c>
      <c r="B226" s="97" t="s">
        <v>4</v>
      </c>
      <c r="C226" s="52" t="s">
        <v>624</v>
      </c>
      <c r="D226" s="69">
        <f>68000-31900</f>
        <v>36100</v>
      </c>
      <c r="E226" s="69">
        <v>36005.01</v>
      </c>
      <c r="F226" s="88">
        <f t="shared" si="2"/>
        <v>94.98999999999796</v>
      </c>
    </row>
    <row r="227" spans="1:6" ht="31.5">
      <c r="A227" s="67" t="s">
        <v>141</v>
      </c>
      <c r="B227" s="95" t="s">
        <v>4</v>
      </c>
      <c r="C227" s="51" t="s">
        <v>625</v>
      </c>
      <c r="D227" s="64">
        <f>D228+D232+D237</f>
        <v>746800</v>
      </c>
      <c r="E227" s="64">
        <f>E228+E232+E237</f>
        <v>731112.38</v>
      </c>
      <c r="F227" s="62">
        <f aca="true" t="shared" si="4" ref="F227:F290">D227-E227</f>
        <v>15687.619999999995</v>
      </c>
    </row>
    <row r="228" spans="1:6" ht="47.25">
      <c r="A228" s="67" t="s">
        <v>233</v>
      </c>
      <c r="B228" s="95" t="s">
        <v>4</v>
      </c>
      <c r="C228" s="51" t="s">
        <v>626</v>
      </c>
      <c r="D228" s="64">
        <f>D229</f>
        <v>412400</v>
      </c>
      <c r="E228" s="64">
        <f>E229</f>
        <v>396980.31999999995</v>
      </c>
      <c r="F228" s="62">
        <f t="shared" si="4"/>
        <v>15419.680000000051</v>
      </c>
    </row>
    <row r="229" spans="1:6" ht="47.25">
      <c r="A229" s="70" t="s">
        <v>197</v>
      </c>
      <c r="B229" s="99" t="s">
        <v>4</v>
      </c>
      <c r="C229" s="51" t="s">
        <v>627</v>
      </c>
      <c r="D229" s="64">
        <f>D230+D231</f>
        <v>412400</v>
      </c>
      <c r="E229" s="64">
        <f>E230+E231</f>
        <v>396980.31999999995</v>
      </c>
      <c r="F229" s="62">
        <f>D229-E229</f>
        <v>15419.680000000051</v>
      </c>
    </row>
    <row r="230" spans="1:6" ht="15.75">
      <c r="A230" s="75" t="s">
        <v>130</v>
      </c>
      <c r="B230" s="97" t="s">
        <v>4</v>
      </c>
      <c r="C230" s="52" t="s">
        <v>628</v>
      </c>
      <c r="D230" s="69">
        <v>270700</v>
      </c>
      <c r="E230" s="69">
        <v>255309.52</v>
      </c>
      <c r="F230" s="88">
        <f t="shared" si="4"/>
        <v>15390.48000000001</v>
      </c>
    </row>
    <row r="231" spans="1:6" ht="15.75">
      <c r="A231" s="75" t="s">
        <v>132</v>
      </c>
      <c r="B231" s="97" t="s">
        <v>4</v>
      </c>
      <c r="C231" s="52" t="s">
        <v>629</v>
      </c>
      <c r="D231" s="69">
        <f>363500-221800</f>
        <v>141700</v>
      </c>
      <c r="E231" s="69">
        <v>141670.8</v>
      </c>
      <c r="F231" s="88">
        <f t="shared" si="4"/>
        <v>29.20000000001164</v>
      </c>
    </row>
    <row r="232" spans="1:6" ht="31.5">
      <c r="A232" s="67" t="s">
        <v>234</v>
      </c>
      <c r="B232" s="95" t="s">
        <v>4</v>
      </c>
      <c r="C232" s="51" t="s">
        <v>630</v>
      </c>
      <c r="D232" s="64">
        <f>D233</f>
        <v>169800</v>
      </c>
      <c r="E232" s="64">
        <f>E233</f>
        <v>169621.52</v>
      </c>
      <c r="F232" s="62">
        <f t="shared" si="4"/>
        <v>178.48000000001048</v>
      </c>
    </row>
    <row r="233" spans="1:6" ht="31.5">
      <c r="A233" s="67" t="s">
        <v>138</v>
      </c>
      <c r="B233" s="95" t="s">
        <v>4</v>
      </c>
      <c r="C233" s="51" t="s">
        <v>631</v>
      </c>
      <c r="D233" s="64">
        <f>D234+D235+D236</f>
        <v>169800</v>
      </c>
      <c r="E233" s="64">
        <f>E234+E235+E236</f>
        <v>169621.52</v>
      </c>
      <c r="F233" s="62">
        <f t="shared" si="4"/>
        <v>178.48000000001048</v>
      </c>
    </row>
    <row r="234" spans="1:6" ht="15.75">
      <c r="A234" s="100" t="s">
        <v>130</v>
      </c>
      <c r="B234" s="97" t="s">
        <v>4</v>
      </c>
      <c r="C234" s="52" t="s">
        <v>632</v>
      </c>
      <c r="D234" s="69">
        <f>73600+66800</f>
        <v>140400</v>
      </c>
      <c r="E234" s="69">
        <v>140325.02</v>
      </c>
      <c r="F234" s="88">
        <f t="shared" si="4"/>
        <v>74.98000000001048</v>
      </c>
    </row>
    <row r="235" spans="1:6" ht="15.75">
      <c r="A235" s="100" t="s">
        <v>139</v>
      </c>
      <c r="B235" s="97" t="s">
        <v>4</v>
      </c>
      <c r="C235" s="52" t="s">
        <v>633</v>
      </c>
      <c r="D235" s="69">
        <f>96400-68200</f>
        <v>28200</v>
      </c>
      <c r="E235" s="69">
        <v>28140.94</v>
      </c>
      <c r="F235" s="88">
        <f t="shared" si="4"/>
        <v>59.06000000000131</v>
      </c>
    </row>
    <row r="236" spans="1:6" ht="15.75">
      <c r="A236" s="75" t="s">
        <v>132</v>
      </c>
      <c r="B236" s="97" t="s">
        <v>4</v>
      </c>
      <c r="C236" s="52" t="s">
        <v>634</v>
      </c>
      <c r="D236" s="69">
        <v>1200</v>
      </c>
      <c r="E236" s="69">
        <v>1155.56</v>
      </c>
      <c r="F236" s="88">
        <f t="shared" si="4"/>
        <v>44.440000000000055</v>
      </c>
    </row>
    <row r="237" spans="1:6" ht="78.75">
      <c r="A237" s="67" t="s">
        <v>235</v>
      </c>
      <c r="B237" s="95" t="s">
        <v>4</v>
      </c>
      <c r="C237" s="51" t="s">
        <v>635</v>
      </c>
      <c r="D237" s="64">
        <f>D238</f>
        <v>164600</v>
      </c>
      <c r="E237" s="64">
        <f>E238</f>
        <v>164510.54</v>
      </c>
      <c r="F237" s="62">
        <f t="shared" si="4"/>
        <v>89.45999999999185</v>
      </c>
    </row>
    <row r="238" spans="1:6" ht="47.25">
      <c r="A238" s="67" t="s">
        <v>197</v>
      </c>
      <c r="B238" s="95" t="s">
        <v>4</v>
      </c>
      <c r="C238" s="51" t="s">
        <v>636</v>
      </c>
      <c r="D238" s="64">
        <f>D239</f>
        <v>164600</v>
      </c>
      <c r="E238" s="64">
        <f>E239</f>
        <v>164510.54</v>
      </c>
      <c r="F238" s="62">
        <f t="shared" si="4"/>
        <v>89.45999999999185</v>
      </c>
    </row>
    <row r="239" spans="1:6" ht="15.75">
      <c r="A239" s="100" t="s">
        <v>130</v>
      </c>
      <c r="B239" s="97" t="s">
        <v>4</v>
      </c>
      <c r="C239" s="52" t="s">
        <v>637</v>
      </c>
      <c r="D239" s="69">
        <v>164600</v>
      </c>
      <c r="E239" s="69">
        <v>164510.54</v>
      </c>
      <c r="F239" s="88">
        <f t="shared" si="4"/>
        <v>89.45999999999185</v>
      </c>
    </row>
    <row r="240" spans="1:6" ht="47.25">
      <c r="A240" s="67" t="s">
        <v>236</v>
      </c>
      <c r="B240" s="95" t="s">
        <v>4</v>
      </c>
      <c r="C240" s="109" t="s">
        <v>638</v>
      </c>
      <c r="D240" s="64">
        <f>D241</f>
        <v>692600</v>
      </c>
      <c r="E240" s="64">
        <f>E241</f>
        <v>692541.72</v>
      </c>
      <c r="F240" s="62">
        <f t="shared" si="4"/>
        <v>58.28000000002794</v>
      </c>
    </row>
    <row r="241" spans="1:6" ht="47.25">
      <c r="A241" s="70" t="s">
        <v>197</v>
      </c>
      <c r="B241" s="95" t="s">
        <v>4</v>
      </c>
      <c r="C241" s="109" t="s">
        <v>639</v>
      </c>
      <c r="D241" s="64">
        <f>SUM(D242:D243)</f>
        <v>692600</v>
      </c>
      <c r="E241" s="64">
        <f>SUM(E242:E243)</f>
        <v>692541.72</v>
      </c>
      <c r="F241" s="62">
        <f t="shared" si="4"/>
        <v>58.28000000002794</v>
      </c>
    </row>
    <row r="242" spans="1:6" ht="15.75">
      <c r="A242" s="75" t="s">
        <v>130</v>
      </c>
      <c r="B242" s="97" t="s">
        <v>4</v>
      </c>
      <c r="C242" s="497" t="s">
        <v>640</v>
      </c>
      <c r="D242" s="69">
        <f>92400+530000</f>
        <v>622400</v>
      </c>
      <c r="E242" s="69">
        <v>622356.57</v>
      </c>
      <c r="F242" s="88">
        <f t="shared" si="4"/>
        <v>43.43000000005122</v>
      </c>
    </row>
    <row r="243" spans="1:6" ht="15.75">
      <c r="A243" s="75" t="s">
        <v>139</v>
      </c>
      <c r="B243" s="97" t="s">
        <v>4</v>
      </c>
      <c r="C243" s="497" t="s">
        <v>641</v>
      </c>
      <c r="D243" s="69">
        <f>157200-87000</f>
        <v>70200</v>
      </c>
      <c r="E243" s="69">
        <v>70185.15</v>
      </c>
      <c r="F243" s="88">
        <f t="shared" si="4"/>
        <v>14.85000000000582</v>
      </c>
    </row>
    <row r="244" spans="1:6" ht="63">
      <c r="A244" s="91" t="s">
        <v>237</v>
      </c>
      <c r="B244" s="95" t="s">
        <v>4</v>
      </c>
      <c r="C244" s="109" t="s">
        <v>642</v>
      </c>
      <c r="D244" s="64">
        <f>D245</f>
        <v>7609700</v>
      </c>
      <c r="E244" s="64">
        <f>E245</f>
        <v>7609648.81</v>
      </c>
      <c r="F244" s="62">
        <f t="shared" si="4"/>
        <v>51.19000000040978</v>
      </c>
    </row>
    <row r="245" spans="1:6" ht="47.25">
      <c r="A245" s="70" t="s">
        <v>197</v>
      </c>
      <c r="B245" s="95" t="s">
        <v>4</v>
      </c>
      <c r="C245" s="109" t="s">
        <v>643</v>
      </c>
      <c r="D245" s="64">
        <f>D246</f>
        <v>7609700</v>
      </c>
      <c r="E245" s="64">
        <f>E246</f>
        <v>7609648.81</v>
      </c>
      <c r="F245" s="62">
        <f t="shared" si="4"/>
        <v>51.19000000040978</v>
      </c>
    </row>
    <row r="246" spans="1:6" ht="15.75">
      <c r="A246" s="75" t="s">
        <v>130</v>
      </c>
      <c r="B246" s="97" t="s">
        <v>4</v>
      </c>
      <c r="C246" s="497" t="s">
        <v>644</v>
      </c>
      <c r="D246" s="69">
        <f>8962200-1352500</f>
        <v>7609700</v>
      </c>
      <c r="E246" s="69">
        <v>7609648.81</v>
      </c>
      <c r="F246" s="88">
        <f t="shared" si="4"/>
        <v>51.19000000040978</v>
      </c>
    </row>
    <row r="247" spans="1:6" ht="31.5">
      <c r="A247" s="91" t="s">
        <v>238</v>
      </c>
      <c r="B247" s="97" t="s">
        <v>4</v>
      </c>
      <c r="C247" s="109" t="s">
        <v>645</v>
      </c>
      <c r="D247" s="64">
        <f>D248</f>
        <v>981400</v>
      </c>
      <c r="E247" s="64">
        <f>E248</f>
        <v>981400</v>
      </c>
      <c r="F247" s="62">
        <f t="shared" si="4"/>
        <v>0</v>
      </c>
    </row>
    <row r="248" spans="1:6" ht="47.25">
      <c r="A248" s="70" t="s">
        <v>197</v>
      </c>
      <c r="B248" s="95" t="s">
        <v>4</v>
      </c>
      <c r="C248" s="109" t="s">
        <v>646</v>
      </c>
      <c r="D248" s="64">
        <f>D249</f>
        <v>981400</v>
      </c>
      <c r="E248" s="64">
        <f>E249</f>
        <v>981400</v>
      </c>
      <c r="F248" s="62">
        <f t="shared" si="4"/>
        <v>0</v>
      </c>
    </row>
    <row r="249" spans="1:6" ht="15.75">
      <c r="A249" s="75" t="s">
        <v>130</v>
      </c>
      <c r="B249" s="97" t="s">
        <v>4</v>
      </c>
      <c r="C249" s="497" t="s">
        <v>647</v>
      </c>
      <c r="D249" s="69">
        <v>981400</v>
      </c>
      <c r="E249" s="69">
        <v>981400</v>
      </c>
      <c r="F249" s="88">
        <f t="shared" si="4"/>
        <v>0</v>
      </c>
    </row>
    <row r="250" spans="1:6" ht="47.25">
      <c r="A250" s="67" t="s">
        <v>239</v>
      </c>
      <c r="B250" s="95" t="s">
        <v>4</v>
      </c>
      <c r="C250" s="109" t="s">
        <v>648</v>
      </c>
      <c r="D250" s="64">
        <f>D251</f>
        <v>792000</v>
      </c>
      <c r="E250" s="64">
        <f>E251</f>
        <v>790000</v>
      </c>
      <c r="F250" s="62">
        <f t="shared" si="4"/>
        <v>2000</v>
      </c>
    </row>
    <row r="251" spans="1:6" ht="47.25">
      <c r="A251" s="70" t="s">
        <v>197</v>
      </c>
      <c r="B251" s="95" t="s">
        <v>4</v>
      </c>
      <c r="C251" s="109" t="s">
        <v>649</v>
      </c>
      <c r="D251" s="64">
        <f>D252</f>
        <v>792000</v>
      </c>
      <c r="E251" s="64">
        <f>E252</f>
        <v>790000</v>
      </c>
      <c r="F251" s="62">
        <f t="shared" si="4"/>
        <v>2000</v>
      </c>
    </row>
    <row r="252" spans="1:6" ht="15.75">
      <c r="A252" s="75" t="s">
        <v>130</v>
      </c>
      <c r="B252" s="101" t="s">
        <v>4</v>
      </c>
      <c r="C252" s="497" t="s">
        <v>650</v>
      </c>
      <c r="D252" s="69">
        <v>792000</v>
      </c>
      <c r="E252" s="69">
        <v>790000</v>
      </c>
      <c r="F252" s="88">
        <f t="shared" si="4"/>
        <v>2000</v>
      </c>
    </row>
    <row r="253" spans="1:6" ht="15.75">
      <c r="A253" s="67" t="s">
        <v>7</v>
      </c>
      <c r="B253" s="95" t="s">
        <v>4</v>
      </c>
      <c r="C253" s="109" t="s">
        <v>651</v>
      </c>
      <c r="D253" s="64">
        <f aca="true" t="shared" si="5" ref="D253:E255">D254</f>
        <v>50000</v>
      </c>
      <c r="E253" s="64">
        <f t="shared" si="5"/>
        <v>20070</v>
      </c>
      <c r="F253" s="62">
        <f t="shared" si="4"/>
        <v>29930</v>
      </c>
    </row>
    <row r="254" spans="1:6" ht="31.5">
      <c r="A254" s="67" t="s">
        <v>169</v>
      </c>
      <c r="B254" s="95" t="s">
        <v>4</v>
      </c>
      <c r="C254" s="109" t="s">
        <v>652</v>
      </c>
      <c r="D254" s="64">
        <f t="shared" si="5"/>
        <v>50000</v>
      </c>
      <c r="E254" s="64">
        <f t="shared" si="5"/>
        <v>20070</v>
      </c>
      <c r="F254" s="62">
        <f t="shared" si="4"/>
        <v>29930</v>
      </c>
    </row>
    <row r="255" spans="1:6" ht="78.75">
      <c r="A255" s="67" t="s">
        <v>653</v>
      </c>
      <c r="B255" s="95" t="s">
        <v>4</v>
      </c>
      <c r="C255" s="109" t="s">
        <v>654</v>
      </c>
      <c r="D255" s="64">
        <f t="shared" si="5"/>
        <v>50000</v>
      </c>
      <c r="E255" s="64">
        <f t="shared" si="5"/>
        <v>20070</v>
      </c>
      <c r="F255" s="62">
        <f t="shared" si="4"/>
        <v>29930</v>
      </c>
    </row>
    <row r="256" spans="1:6" ht="47.25">
      <c r="A256" s="70" t="s">
        <v>197</v>
      </c>
      <c r="B256" s="95" t="s">
        <v>4</v>
      </c>
      <c r="C256" s="109" t="s">
        <v>655</v>
      </c>
      <c r="D256" s="64">
        <f>D257+D258+D259</f>
        <v>50000</v>
      </c>
      <c r="E256" s="64">
        <f>E257+E258+E259</f>
        <v>20070</v>
      </c>
      <c r="F256" s="62">
        <f t="shared" si="4"/>
        <v>29930</v>
      </c>
    </row>
    <row r="257" spans="1:6" ht="15.75">
      <c r="A257" s="75" t="s">
        <v>174</v>
      </c>
      <c r="B257" s="97" t="s">
        <v>4</v>
      </c>
      <c r="C257" s="497" t="s">
        <v>656</v>
      </c>
      <c r="D257" s="69">
        <f>7200+2900</f>
        <v>10100</v>
      </c>
      <c r="E257" s="359">
        <v>10070</v>
      </c>
      <c r="F257" s="88">
        <f t="shared" si="4"/>
        <v>30</v>
      </c>
    </row>
    <row r="258" spans="1:6" ht="15.75">
      <c r="A258" s="75" t="s">
        <v>130</v>
      </c>
      <c r="B258" s="36" t="s">
        <v>4</v>
      </c>
      <c r="C258" s="497" t="s">
        <v>657</v>
      </c>
      <c r="D258" s="69">
        <v>33900</v>
      </c>
      <c r="E258" s="69">
        <v>10000</v>
      </c>
      <c r="F258" s="88">
        <f t="shared" si="4"/>
        <v>23900</v>
      </c>
    </row>
    <row r="259" spans="1:6" ht="15.75">
      <c r="A259" s="75" t="s">
        <v>134</v>
      </c>
      <c r="B259" s="36" t="s">
        <v>4</v>
      </c>
      <c r="C259" s="497" t="s">
        <v>658</v>
      </c>
      <c r="D259" s="69">
        <v>6000</v>
      </c>
      <c r="E259" s="69"/>
      <c r="F259" s="88">
        <f t="shared" si="4"/>
        <v>6000</v>
      </c>
    </row>
    <row r="260" spans="1:6" ht="15.75">
      <c r="A260" s="70" t="s">
        <v>170</v>
      </c>
      <c r="B260" s="34" t="s">
        <v>4</v>
      </c>
      <c r="C260" s="51" t="s">
        <v>659</v>
      </c>
      <c r="D260" s="64">
        <f>D261+D265+D271</f>
        <v>340000</v>
      </c>
      <c r="E260" s="64">
        <f>E261+E271+E265</f>
        <v>171061.5</v>
      </c>
      <c r="F260" s="62">
        <f t="shared" si="4"/>
        <v>168938.5</v>
      </c>
    </row>
    <row r="261" spans="1:6" ht="33.75" customHeight="1">
      <c r="A261" s="70" t="s">
        <v>171</v>
      </c>
      <c r="B261" s="34" t="s">
        <v>4</v>
      </c>
      <c r="C261" s="51" t="s">
        <v>660</v>
      </c>
      <c r="D261" s="64">
        <f aca="true" t="shared" si="6" ref="D261:E263">D262</f>
        <v>60000</v>
      </c>
      <c r="E261" s="64">
        <f t="shared" si="6"/>
        <v>24800</v>
      </c>
      <c r="F261" s="62">
        <f t="shared" si="4"/>
        <v>35200</v>
      </c>
    </row>
    <row r="262" spans="1:6" ht="111.75" customHeight="1">
      <c r="A262" s="70" t="s">
        <v>123</v>
      </c>
      <c r="B262" s="95" t="s">
        <v>4</v>
      </c>
      <c r="C262" s="109" t="s">
        <v>661</v>
      </c>
      <c r="D262" s="64">
        <f t="shared" si="6"/>
        <v>60000</v>
      </c>
      <c r="E262" s="103">
        <f t="shared" si="6"/>
        <v>24800</v>
      </c>
      <c r="F262" s="62">
        <f t="shared" si="4"/>
        <v>35200</v>
      </c>
    </row>
    <row r="263" spans="1:6" ht="47.25">
      <c r="A263" s="70" t="s">
        <v>197</v>
      </c>
      <c r="B263" s="95" t="s">
        <v>4</v>
      </c>
      <c r="C263" s="109" t="s">
        <v>662</v>
      </c>
      <c r="D263" s="64">
        <f t="shared" si="6"/>
        <v>60000</v>
      </c>
      <c r="E263" s="103">
        <f t="shared" si="6"/>
        <v>24800</v>
      </c>
      <c r="F263" s="62">
        <f t="shared" si="4"/>
        <v>35200</v>
      </c>
    </row>
    <row r="264" spans="1:6" ht="15.75">
      <c r="A264" s="75" t="s">
        <v>130</v>
      </c>
      <c r="B264" s="97" t="s">
        <v>4</v>
      </c>
      <c r="C264" s="497" t="s">
        <v>663</v>
      </c>
      <c r="D264" s="69">
        <v>60000</v>
      </c>
      <c r="E264" s="359">
        <v>24800</v>
      </c>
      <c r="F264" s="88">
        <f t="shared" si="4"/>
        <v>35200</v>
      </c>
    </row>
    <row r="265" spans="1:6" ht="17.25" customHeight="1">
      <c r="A265" s="67" t="s">
        <v>95</v>
      </c>
      <c r="B265" s="95" t="s">
        <v>4</v>
      </c>
      <c r="C265" s="498" t="s">
        <v>664</v>
      </c>
      <c r="D265" s="64">
        <f>D266</f>
        <v>150000</v>
      </c>
      <c r="E265" s="64">
        <f>E266</f>
        <v>115661.5</v>
      </c>
      <c r="F265" s="62">
        <f t="shared" si="4"/>
        <v>34338.5</v>
      </c>
    </row>
    <row r="266" spans="1:6" ht="94.5">
      <c r="A266" s="67" t="s">
        <v>665</v>
      </c>
      <c r="B266" s="95" t="s">
        <v>4</v>
      </c>
      <c r="C266" s="498" t="s">
        <v>666</v>
      </c>
      <c r="D266" s="64">
        <f>D267</f>
        <v>150000</v>
      </c>
      <c r="E266" s="64">
        <f>E267</f>
        <v>115661.5</v>
      </c>
      <c r="F266" s="62">
        <f t="shared" si="4"/>
        <v>34338.5</v>
      </c>
    </row>
    <row r="267" spans="1:6" ht="47.25">
      <c r="A267" s="70" t="s">
        <v>197</v>
      </c>
      <c r="B267" s="104">
        <v>903</v>
      </c>
      <c r="C267" s="498" t="s">
        <v>667</v>
      </c>
      <c r="D267" s="105">
        <f>D268+D269+D270</f>
        <v>150000</v>
      </c>
      <c r="E267" s="105">
        <f>E268+E269+E270</f>
        <v>115661.5</v>
      </c>
      <c r="F267" s="62">
        <f t="shared" si="4"/>
        <v>34338.5</v>
      </c>
    </row>
    <row r="268" spans="1:6" ht="15.75">
      <c r="A268" s="106" t="s">
        <v>174</v>
      </c>
      <c r="B268" s="107">
        <v>903</v>
      </c>
      <c r="C268" s="499" t="s">
        <v>668</v>
      </c>
      <c r="D268" s="360">
        <v>20000</v>
      </c>
      <c r="E268" s="360">
        <v>19901.5</v>
      </c>
      <c r="F268" s="88">
        <f t="shared" si="4"/>
        <v>98.5</v>
      </c>
    </row>
    <row r="269" spans="1:6" ht="15.75">
      <c r="A269" s="106" t="s">
        <v>130</v>
      </c>
      <c r="B269" s="107">
        <v>903</v>
      </c>
      <c r="C269" s="499" t="s">
        <v>669</v>
      </c>
      <c r="D269" s="360">
        <v>81500</v>
      </c>
      <c r="E269" s="360">
        <v>47300</v>
      </c>
      <c r="F269" s="88">
        <f t="shared" si="4"/>
        <v>34200</v>
      </c>
    </row>
    <row r="270" spans="1:6" ht="15.75">
      <c r="A270" s="106" t="s">
        <v>134</v>
      </c>
      <c r="B270" s="107">
        <v>903</v>
      </c>
      <c r="C270" s="499" t="s">
        <v>670</v>
      </c>
      <c r="D270" s="360">
        <v>48500</v>
      </c>
      <c r="E270" s="360">
        <v>48460</v>
      </c>
      <c r="F270" s="88">
        <f t="shared" si="4"/>
        <v>40</v>
      </c>
    </row>
    <row r="271" spans="1:6" ht="15.75">
      <c r="A271" s="67" t="s">
        <v>6</v>
      </c>
      <c r="B271" s="95" t="s">
        <v>4</v>
      </c>
      <c r="C271" s="51" t="s">
        <v>671</v>
      </c>
      <c r="D271" s="64">
        <f>D272+D276+D280</f>
        <v>130000</v>
      </c>
      <c r="E271" s="64">
        <f>E272+E276+E280</f>
        <v>30600</v>
      </c>
      <c r="F271" s="62">
        <f t="shared" si="4"/>
        <v>99400</v>
      </c>
    </row>
    <row r="272" spans="1:6" ht="94.5">
      <c r="A272" s="67" t="s">
        <v>441</v>
      </c>
      <c r="B272" s="95" t="s">
        <v>4</v>
      </c>
      <c r="C272" s="95" t="s">
        <v>672</v>
      </c>
      <c r="D272" s="64">
        <f>D273</f>
        <v>25000</v>
      </c>
      <c r="E272" s="64">
        <f>E273</f>
        <v>2800</v>
      </c>
      <c r="F272" s="62">
        <f t="shared" si="4"/>
        <v>22200</v>
      </c>
    </row>
    <row r="273" spans="1:6" ht="47.25">
      <c r="A273" s="70" t="s">
        <v>197</v>
      </c>
      <c r="B273" s="95" t="s">
        <v>4</v>
      </c>
      <c r="C273" s="95" t="s">
        <v>673</v>
      </c>
      <c r="D273" s="64">
        <f>D274+D275</f>
        <v>25000</v>
      </c>
      <c r="E273" s="64">
        <f>E274+E275</f>
        <v>2800</v>
      </c>
      <c r="F273" s="62">
        <f t="shared" si="4"/>
        <v>22200</v>
      </c>
    </row>
    <row r="274" spans="1:6" ht="15.75">
      <c r="A274" s="106" t="s">
        <v>130</v>
      </c>
      <c r="B274" s="97" t="s">
        <v>4</v>
      </c>
      <c r="C274" s="97" t="s">
        <v>674</v>
      </c>
      <c r="D274" s="69">
        <v>5000</v>
      </c>
      <c r="E274" s="359"/>
      <c r="F274" s="88">
        <f t="shared" si="4"/>
        <v>5000</v>
      </c>
    </row>
    <row r="275" spans="1:6" ht="15.75">
      <c r="A275" s="106" t="s">
        <v>134</v>
      </c>
      <c r="B275" s="107">
        <v>903</v>
      </c>
      <c r="C275" s="97" t="s">
        <v>675</v>
      </c>
      <c r="D275" s="69">
        <v>20000</v>
      </c>
      <c r="E275" s="359">
        <v>2800</v>
      </c>
      <c r="F275" s="88">
        <f t="shared" si="4"/>
        <v>17200</v>
      </c>
    </row>
    <row r="276" spans="1:6" ht="94.5">
      <c r="A276" s="108" t="s">
        <v>676</v>
      </c>
      <c r="B276" s="95" t="s">
        <v>4</v>
      </c>
      <c r="C276" s="95" t="s">
        <v>677</v>
      </c>
      <c r="D276" s="64">
        <f>D277</f>
        <v>55000</v>
      </c>
      <c r="E276" s="64">
        <f>E277</f>
        <v>17000</v>
      </c>
      <c r="F276" s="62">
        <f t="shared" si="4"/>
        <v>38000</v>
      </c>
    </row>
    <row r="277" spans="1:6" ht="47.25">
      <c r="A277" s="70" t="s">
        <v>197</v>
      </c>
      <c r="B277" s="95" t="s">
        <v>4</v>
      </c>
      <c r="C277" s="95" t="s">
        <v>678</v>
      </c>
      <c r="D277" s="64">
        <f>D278+D279</f>
        <v>55000</v>
      </c>
      <c r="E277" s="64">
        <f>E278+E279</f>
        <v>17000</v>
      </c>
      <c r="F277" s="62">
        <f t="shared" si="4"/>
        <v>38000</v>
      </c>
    </row>
    <row r="278" spans="1:6" ht="15.75">
      <c r="A278" s="75" t="s">
        <v>130</v>
      </c>
      <c r="B278" s="97" t="s">
        <v>4</v>
      </c>
      <c r="C278" s="97" t="s">
        <v>679</v>
      </c>
      <c r="D278" s="69">
        <v>10000</v>
      </c>
      <c r="E278" s="359"/>
      <c r="F278" s="88">
        <f t="shared" si="4"/>
        <v>10000</v>
      </c>
    </row>
    <row r="279" spans="1:6" ht="15.75">
      <c r="A279" s="100" t="s">
        <v>134</v>
      </c>
      <c r="B279" s="97" t="s">
        <v>4</v>
      </c>
      <c r="C279" s="97" t="s">
        <v>680</v>
      </c>
      <c r="D279" s="69">
        <v>45000</v>
      </c>
      <c r="E279" s="359">
        <v>17000</v>
      </c>
      <c r="F279" s="88">
        <f t="shared" si="4"/>
        <v>28000</v>
      </c>
    </row>
    <row r="280" spans="1:6" ht="78.75">
      <c r="A280" s="67" t="s">
        <v>681</v>
      </c>
      <c r="B280" s="95" t="s">
        <v>4</v>
      </c>
      <c r="C280" s="95" t="s">
        <v>682</v>
      </c>
      <c r="D280" s="64">
        <f>D281</f>
        <v>50000</v>
      </c>
      <c r="E280" s="64">
        <f>E281</f>
        <v>10800</v>
      </c>
      <c r="F280" s="62">
        <f t="shared" si="4"/>
        <v>39200</v>
      </c>
    </row>
    <row r="281" spans="1:6" ht="47.25">
      <c r="A281" s="70" t="s">
        <v>197</v>
      </c>
      <c r="B281" s="95" t="s">
        <v>4</v>
      </c>
      <c r="C281" s="95" t="s">
        <v>683</v>
      </c>
      <c r="D281" s="64">
        <f>D282+D283</f>
        <v>50000</v>
      </c>
      <c r="E281" s="64">
        <f>E282+E283</f>
        <v>10800</v>
      </c>
      <c r="F281" s="62">
        <f t="shared" si="4"/>
        <v>39200</v>
      </c>
    </row>
    <row r="282" spans="1:6" ht="15.75">
      <c r="A282" s="75" t="s">
        <v>130</v>
      </c>
      <c r="B282" s="97" t="s">
        <v>4</v>
      </c>
      <c r="C282" s="97" t="s">
        <v>684</v>
      </c>
      <c r="D282" s="69">
        <v>25000</v>
      </c>
      <c r="E282" s="359">
        <v>10800</v>
      </c>
      <c r="F282" s="88">
        <f t="shared" si="4"/>
        <v>14200</v>
      </c>
    </row>
    <row r="283" spans="1:6" ht="15.75">
      <c r="A283" s="100" t="s">
        <v>134</v>
      </c>
      <c r="B283" s="97" t="s">
        <v>4</v>
      </c>
      <c r="C283" s="97" t="s">
        <v>685</v>
      </c>
      <c r="D283" s="69">
        <v>25000</v>
      </c>
      <c r="E283" s="359"/>
      <c r="F283" s="88">
        <f t="shared" si="4"/>
        <v>25000</v>
      </c>
    </row>
    <row r="284" spans="1:6" ht="15.75">
      <c r="A284" s="67" t="s">
        <v>173</v>
      </c>
      <c r="B284" s="95" t="s">
        <v>4</v>
      </c>
      <c r="C284" s="109" t="s">
        <v>686</v>
      </c>
      <c r="D284" s="64">
        <f>D285+D291</f>
        <v>5960000</v>
      </c>
      <c r="E284" s="64">
        <f>E285+E291</f>
        <v>5913569.18</v>
      </c>
      <c r="F284" s="62">
        <f t="shared" si="4"/>
        <v>46430.8200000003</v>
      </c>
    </row>
    <row r="285" spans="1:6" ht="15.75">
      <c r="A285" s="67" t="s">
        <v>96</v>
      </c>
      <c r="B285" s="95" t="s">
        <v>4</v>
      </c>
      <c r="C285" s="109" t="s">
        <v>687</v>
      </c>
      <c r="D285" s="64">
        <f>D286</f>
        <v>5330000</v>
      </c>
      <c r="E285" s="64">
        <f>E286</f>
        <v>5292073.18</v>
      </c>
      <c r="F285" s="62">
        <f t="shared" si="4"/>
        <v>37926.8200000003</v>
      </c>
    </row>
    <row r="286" spans="1:6" ht="63">
      <c r="A286" s="91" t="s">
        <v>446</v>
      </c>
      <c r="B286" s="95" t="s">
        <v>4</v>
      </c>
      <c r="C286" s="109" t="s">
        <v>688</v>
      </c>
      <c r="D286" s="64">
        <f>D287</f>
        <v>5330000</v>
      </c>
      <c r="E286" s="64">
        <f>E287</f>
        <v>5292073.18</v>
      </c>
      <c r="F286" s="62">
        <f t="shared" si="4"/>
        <v>37926.8200000003</v>
      </c>
    </row>
    <row r="287" spans="1:6" ht="47.25">
      <c r="A287" s="70" t="s">
        <v>197</v>
      </c>
      <c r="B287" s="95" t="s">
        <v>4</v>
      </c>
      <c r="C287" s="109" t="s">
        <v>689</v>
      </c>
      <c r="D287" s="64">
        <f>SUM(D288:D290)</f>
        <v>5330000</v>
      </c>
      <c r="E287" s="64">
        <f>SUM(E288:E290)</f>
        <v>5292073.18</v>
      </c>
      <c r="F287" s="62">
        <f t="shared" si="4"/>
        <v>37926.8200000003</v>
      </c>
    </row>
    <row r="288" spans="1:6" ht="15.75">
      <c r="A288" s="75" t="s">
        <v>174</v>
      </c>
      <c r="B288" s="97" t="s">
        <v>4</v>
      </c>
      <c r="C288" s="497" t="s">
        <v>690</v>
      </c>
      <c r="D288" s="69">
        <v>74800</v>
      </c>
      <c r="E288" s="359">
        <v>69536</v>
      </c>
      <c r="F288" s="88">
        <f t="shared" si="4"/>
        <v>5264</v>
      </c>
    </row>
    <row r="289" spans="1:6" ht="15.75">
      <c r="A289" s="75" t="s">
        <v>130</v>
      </c>
      <c r="B289" s="97" t="s">
        <v>4</v>
      </c>
      <c r="C289" s="497" t="s">
        <v>691</v>
      </c>
      <c r="D289" s="69">
        <v>1189000</v>
      </c>
      <c r="E289" s="359">
        <v>1188976</v>
      </c>
      <c r="F289" s="88">
        <f t="shared" si="4"/>
        <v>24</v>
      </c>
    </row>
    <row r="290" spans="1:6" ht="15.75">
      <c r="A290" s="100" t="s">
        <v>134</v>
      </c>
      <c r="B290" s="97" t="s">
        <v>4</v>
      </c>
      <c r="C290" s="497" t="s">
        <v>692</v>
      </c>
      <c r="D290" s="69">
        <v>4066200</v>
      </c>
      <c r="E290" s="359">
        <v>4033561.18</v>
      </c>
      <c r="F290" s="88">
        <f t="shared" si="4"/>
        <v>32638.819999999832</v>
      </c>
    </row>
    <row r="291" spans="1:6" ht="31.5">
      <c r="A291" s="67" t="s">
        <v>97</v>
      </c>
      <c r="B291" s="95" t="s">
        <v>4</v>
      </c>
      <c r="C291" s="109" t="s">
        <v>693</v>
      </c>
      <c r="D291" s="64">
        <f>D292</f>
        <v>630000</v>
      </c>
      <c r="E291" s="64">
        <f>E292</f>
        <v>621496</v>
      </c>
      <c r="F291" s="62">
        <f aca="true" t="shared" si="7" ref="F291:F313">D291-E291</f>
        <v>8504</v>
      </c>
    </row>
    <row r="292" spans="1:6" ht="94.5">
      <c r="A292" s="67" t="s">
        <v>694</v>
      </c>
      <c r="B292" s="95" t="s">
        <v>4</v>
      </c>
      <c r="C292" s="109" t="s">
        <v>695</v>
      </c>
      <c r="D292" s="64">
        <f>D293</f>
        <v>630000</v>
      </c>
      <c r="E292" s="64">
        <f>E293</f>
        <v>621496</v>
      </c>
      <c r="F292" s="62">
        <f t="shared" si="7"/>
        <v>8504</v>
      </c>
    </row>
    <row r="293" spans="1:6" ht="47.25">
      <c r="A293" s="70" t="s">
        <v>197</v>
      </c>
      <c r="B293" s="95" t="s">
        <v>4</v>
      </c>
      <c r="C293" s="109" t="s">
        <v>696</v>
      </c>
      <c r="D293" s="64">
        <f>D294+D295</f>
        <v>630000</v>
      </c>
      <c r="E293" s="64">
        <f>E294+E295</f>
        <v>621496</v>
      </c>
      <c r="F293" s="62">
        <f t="shared" si="7"/>
        <v>8504</v>
      </c>
    </row>
    <row r="294" spans="1:6" ht="15.75">
      <c r="A294" s="106" t="s">
        <v>174</v>
      </c>
      <c r="B294" s="107">
        <v>903</v>
      </c>
      <c r="C294" s="497" t="s">
        <v>697</v>
      </c>
      <c r="D294" s="69">
        <v>17600</v>
      </c>
      <c r="E294" s="359">
        <v>17596</v>
      </c>
      <c r="F294" s="88">
        <f t="shared" si="7"/>
        <v>4</v>
      </c>
    </row>
    <row r="295" spans="1:6" ht="15.75">
      <c r="A295" s="100" t="s">
        <v>130</v>
      </c>
      <c r="B295" s="97" t="s">
        <v>4</v>
      </c>
      <c r="C295" s="497" t="s">
        <v>698</v>
      </c>
      <c r="D295" s="69">
        <v>612400</v>
      </c>
      <c r="E295" s="359">
        <v>603900</v>
      </c>
      <c r="F295" s="88">
        <f t="shared" si="7"/>
        <v>8500</v>
      </c>
    </row>
    <row r="296" spans="1:6" ht="15.75">
      <c r="A296" s="67" t="s">
        <v>5</v>
      </c>
      <c r="B296" s="95" t="s">
        <v>4</v>
      </c>
      <c r="C296" s="109" t="s">
        <v>699</v>
      </c>
      <c r="D296" s="64">
        <f>D301+D297</f>
        <v>7266700</v>
      </c>
      <c r="E296" s="64">
        <f>E301+E297</f>
        <v>7185873.12</v>
      </c>
      <c r="F296" s="62">
        <f t="shared" si="7"/>
        <v>80826.87999999989</v>
      </c>
    </row>
    <row r="297" spans="1:6" ht="15.75">
      <c r="A297" s="67" t="s">
        <v>219</v>
      </c>
      <c r="B297" s="95" t="s">
        <v>4</v>
      </c>
      <c r="C297" s="109" t="s">
        <v>700</v>
      </c>
      <c r="D297" s="64">
        <f>D298</f>
        <v>452400</v>
      </c>
      <c r="E297" s="64">
        <f>E298</f>
        <v>451984</v>
      </c>
      <c r="F297" s="62">
        <f t="shared" si="7"/>
        <v>416</v>
      </c>
    </row>
    <row r="298" spans="1:6" ht="63">
      <c r="A298" s="67" t="s">
        <v>220</v>
      </c>
      <c r="B298" s="95" t="s">
        <v>4</v>
      </c>
      <c r="C298" s="109" t="s">
        <v>701</v>
      </c>
      <c r="D298" s="64">
        <f>D300</f>
        <v>452400</v>
      </c>
      <c r="E298" s="64">
        <f>E300</f>
        <v>451984</v>
      </c>
      <c r="F298" s="62">
        <f t="shared" si="7"/>
        <v>416</v>
      </c>
    </row>
    <row r="299" spans="1:6" ht="47.25">
      <c r="A299" s="67" t="s">
        <v>201</v>
      </c>
      <c r="B299" s="95" t="s">
        <v>4</v>
      </c>
      <c r="C299" s="109" t="s">
        <v>702</v>
      </c>
      <c r="D299" s="64">
        <f>D300</f>
        <v>452400</v>
      </c>
      <c r="E299" s="64">
        <f>E300</f>
        <v>451984</v>
      </c>
      <c r="F299" s="62">
        <f t="shared" si="7"/>
        <v>416</v>
      </c>
    </row>
    <row r="300" spans="1:6" ht="47.25">
      <c r="A300" s="100" t="s">
        <v>221</v>
      </c>
      <c r="B300" s="97" t="s">
        <v>4</v>
      </c>
      <c r="C300" s="497" t="s">
        <v>703</v>
      </c>
      <c r="D300" s="69">
        <v>452400</v>
      </c>
      <c r="E300" s="69">
        <v>451984</v>
      </c>
      <c r="F300" s="88">
        <f t="shared" si="7"/>
        <v>416</v>
      </c>
    </row>
    <row r="301" spans="1:6" ht="15.75">
      <c r="A301" s="67" t="s">
        <v>98</v>
      </c>
      <c r="B301" s="95" t="s">
        <v>4</v>
      </c>
      <c r="C301" s="109" t="s">
        <v>704</v>
      </c>
      <c r="D301" s="64">
        <f>D302+D306</f>
        <v>6814300</v>
      </c>
      <c r="E301" s="64">
        <f>E302+E306</f>
        <v>6733889.12</v>
      </c>
      <c r="F301" s="62">
        <f t="shared" si="7"/>
        <v>80410.87999999989</v>
      </c>
    </row>
    <row r="302" spans="1:6" ht="78.75" customHeight="1">
      <c r="A302" s="67" t="s">
        <v>222</v>
      </c>
      <c r="B302" s="95" t="s">
        <v>4</v>
      </c>
      <c r="C302" s="109" t="s">
        <v>705</v>
      </c>
      <c r="D302" s="64">
        <f>D303</f>
        <v>4505600</v>
      </c>
      <c r="E302" s="64">
        <f aca="true" t="shared" si="8" ref="D302:E304">E303</f>
        <v>4463784</v>
      </c>
      <c r="F302" s="62">
        <f t="shared" si="7"/>
        <v>41816</v>
      </c>
    </row>
    <row r="303" spans="1:6" ht="47.25">
      <c r="A303" s="67" t="s">
        <v>201</v>
      </c>
      <c r="B303" s="95" t="s">
        <v>4</v>
      </c>
      <c r="C303" s="109" t="s">
        <v>706</v>
      </c>
      <c r="D303" s="64">
        <f t="shared" si="8"/>
        <v>4505600</v>
      </c>
      <c r="E303" s="64">
        <f t="shared" si="8"/>
        <v>4463784</v>
      </c>
      <c r="F303" s="62">
        <f t="shared" si="7"/>
        <v>41816</v>
      </c>
    </row>
    <row r="304" spans="1:6" ht="15.75">
      <c r="A304" s="67" t="s">
        <v>175</v>
      </c>
      <c r="B304" s="95" t="s">
        <v>4</v>
      </c>
      <c r="C304" s="109" t="s">
        <v>707</v>
      </c>
      <c r="D304" s="64">
        <f t="shared" si="8"/>
        <v>4505600</v>
      </c>
      <c r="E304" s="64">
        <f t="shared" si="8"/>
        <v>4463784</v>
      </c>
      <c r="F304" s="62">
        <f t="shared" si="7"/>
        <v>41816</v>
      </c>
    </row>
    <row r="305" spans="1:6" ht="15.75">
      <c r="A305" s="100" t="s">
        <v>176</v>
      </c>
      <c r="B305" s="97" t="s">
        <v>4</v>
      </c>
      <c r="C305" s="497" t="s">
        <v>708</v>
      </c>
      <c r="D305" s="69">
        <v>4505600</v>
      </c>
      <c r="E305" s="359">
        <v>4463784</v>
      </c>
      <c r="F305" s="88">
        <f t="shared" si="7"/>
        <v>41816</v>
      </c>
    </row>
    <row r="306" spans="1:6" ht="60.75" customHeight="1">
      <c r="A306" s="67" t="s">
        <v>223</v>
      </c>
      <c r="B306" s="95" t="s">
        <v>4</v>
      </c>
      <c r="C306" s="51" t="s">
        <v>709</v>
      </c>
      <c r="D306" s="64">
        <f>D307</f>
        <v>2308700</v>
      </c>
      <c r="E306" s="64">
        <f>E307</f>
        <v>2270105.12</v>
      </c>
      <c r="F306" s="62">
        <f t="shared" si="7"/>
        <v>38594.87999999989</v>
      </c>
    </row>
    <row r="307" spans="1:6" ht="47.25">
      <c r="A307" s="67" t="s">
        <v>201</v>
      </c>
      <c r="B307" s="110" t="s">
        <v>4</v>
      </c>
      <c r="C307" s="51" t="s">
        <v>710</v>
      </c>
      <c r="D307" s="64">
        <f>D308</f>
        <v>2308700</v>
      </c>
      <c r="E307" s="64">
        <f>E308</f>
        <v>2270105.12</v>
      </c>
      <c r="F307" s="62">
        <f t="shared" si="7"/>
        <v>38594.87999999989</v>
      </c>
    </row>
    <row r="308" spans="1:6" ht="15.75">
      <c r="A308" s="100" t="s">
        <v>130</v>
      </c>
      <c r="B308" s="97" t="s">
        <v>4</v>
      </c>
      <c r="C308" s="52" t="s">
        <v>711</v>
      </c>
      <c r="D308" s="69">
        <v>2308700</v>
      </c>
      <c r="E308" s="359">
        <v>2270105.12</v>
      </c>
      <c r="F308" s="88">
        <f t="shared" si="7"/>
        <v>38594.87999999989</v>
      </c>
    </row>
    <row r="309" spans="1:6" ht="15.75">
      <c r="A309" s="67" t="s">
        <v>99</v>
      </c>
      <c r="B309" s="95" t="s">
        <v>4</v>
      </c>
      <c r="C309" s="109" t="s">
        <v>712</v>
      </c>
      <c r="D309" s="64">
        <f aca="true" t="shared" si="9" ref="D309:E312">D310</f>
        <v>1309500</v>
      </c>
      <c r="E309" s="103">
        <f t="shared" si="9"/>
        <v>1303008.75</v>
      </c>
      <c r="F309" s="62">
        <f t="shared" si="7"/>
        <v>6491.25</v>
      </c>
    </row>
    <row r="310" spans="1:6" ht="15.75">
      <c r="A310" s="67" t="s">
        <v>100</v>
      </c>
      <c r="B310" s="95" t="s">
        <v>4</v>
      </c>
      <c r="C310" s="109" t="s">
        <v>713</v>
      </c>
      <c r="D310" s="64">
        <f t="shared" si="9"/>
        <v>1309500</v>
      </c>
      <c r="E310" s="103">
        <f t="shared" si="9"/>
        <v>1303008.75</v>
      </c>
      <c r="F310" s="62">
        <f t="shared" si="7"/>
        <v>6491.25</v>
      </c>
    </row>
    <row r="311" spans="1:6" ht="97.5" customHeight="1">
      <c r="A311" s="67" t="s">
        <v>202</v>
      </c>
      <c r="B311" s="95" t="s">
        <v>4</v>
      </c>
      <c r="C311" s="109" t="s">
        <v>714</v>
      </c>
      <c r="D311" s="64">
        <f t="shared" si="9"/>
        <v>1309500</v>
      </c>
      <c r="E311" s="103">
        <f t="shared" si="9"/>
        <v>1303008.75</v>
      </c>
      <c r="F311" s="62">
        <f t="shared" si="7"/>
        <v>6491.25</v>
      </c>
    </row>
    <row r="312" spans="1:6" ht="47.25">
      <c r="A312" s="67" t="s">
        <v>197</v>
      </c>
      <c r="B312" s="95" t="s">
        <v>4</v>
      </c>
      <c r="C312" s="109" t="s">
        <v>715</v>
      </c>
      <c r="D312" s="64">
        <f t="shared" si="9"/>
        <v>1309500</v>
      </c>
      <c r="E312" s="103">
        <f t="shared" si="9"/>
        <v>1303008.75</v>
      </c>
      <c r="F312" s="62">
        <f t="shared" si="7"/>
        <v>6491.25</v>
      </c>
    </row>
    <row r="313" spans="1:6" ht="15.75">
      <c r="A313" s="84" t="s">
        <v>130</v>
      </c>
      <c r="B313" s="101" t="s">
        <v>4</v>
      </c>
      <c r="C313" s="497" t="s">
        <v>716</v>
      </c>
      <c r="D313" s="69">
        <v>1309500</v>
      </c>
      <c r="E313" s="360">
        <v>1303008.75</v>
      </c>
      <c r="F313" s="88">
        <f t="shared" si="7"/>
        <v>6491.25</v>
      </c>
    </row>
    <row r="314" spans="1:6" ht="31.5">
      <c r="A314" s="70" t="s">
        <v>182</v>
      </c>
      <c r="B314" s="34" t="s">
        <v>183</v>
      </c>
      <c r="C314" s="51" t="s">
        <v>92</v>
      </c>
      <c r="D314" s="64">
        <v>0</v>
      </c>
      <c r="E314" s="105">
        <f>E15-E73</f>
        <v>2591207.7799999937</v>
      </c>
      <c r="F314" s="102"/>
    </row>
    <row r="315" spans="1:6" ht="15.75">
      <c r="A315" s="111"/>
      <c r="B315" s="112"/>
      <c r="C315" s="113"/>
      <c r="D315" s="114"/>
      <c r="E315" s="115"/>
      <c r="F315" s="116"/>
    </row>
    <row r="316" spans="1:6" ht="15">
      <c r="A316" s="660" t="s">
        <v>149</v>
      </c>
      <c r="B316" s="660" t="s">
        <v>151</v>
      </c>
      <c r="C316" s="662" t="s">
        <v>148</v>
      </c>
      <c r="D316" s="664" t="s">
        <v>150</v>
      </c>
      <c r="E316" s="665" t="s">
        <v>114</v>
      </c>
      <c r="F316" s="656" t="s">
        <v>115</v>
      </c>
    </row>
    <row r="317" spans="1:6" ht="15">
      <c r="A317" s="661"/>
      <c r="B317" s="661"/>
      <c r="C317" s="663"/>
      <c r="D317" s="664"/>
      <c r="E317" s="666"/>
      <c r="F317" s="657"/>
    </row>
    <row r="318" spans="1:6" ht="15.75">
      <c r="A318" s="118" t="s">
        <v>91</v>
      </c>
      <c r="B318" s="118" t="s">
        <v>142</v>
      </c>
      <c r="C318" s="117">
        <v>3</v>
      </c>
      <c r="D318" s="119">
        <v>4</v>
      </c>
      <c r="E318" s="120">
        <v>5</v>
      </c>
      <c r="F318" s="128">
        <v>6</v>
      </c>
    </row>
    <row r="319" spans="1:6" ht="31.5">
      <c r="A319" s="67" t="s">
        <v>185</v>
      </c>
      <c r="B319" s="95" t="s">
        <v>113</v>
      </c>
      <c r="C319" s="30" t="s">
        <v>92</v>
      </c>
      <c r="D319" s="31"/>
      <c r="E319" s="64">
        <f>E320</f>
        <v>-2591207.7799999937</v>
      </c>
      <c r="F319" s="64"/>
    </row>
    <row r="320" spans="1:6" ht="31.5">
      <c r="A320" s="29" t="s">
        <v>154</v>
      </c>
      <c r="B320" s="95" t="s">
        <v>152</v>
      </c>
      <c r="C320" s="3" t="s">
        <v>163</v>
      </c>
      <c r="D320" s="31"/>
      <c r="E320" s="64">
        <f>E321+E325</f>
        <v>-2591207.7799999937</v>
      </c>
      <c r="F320" s="64">
        <f>F319</f>
        <v>0</v>
      </c>
    </row>
    <row r="321" spans="1:6" ht="15.75">
      <c r="A321" s="29" t="s">
        <v>153</v>
      </c>
      <c r="B321" s="32" t="s">
        <v>156</v>
      </c>
      <c r="C321" s="3" t="s">
        <v>164</v>
      </c>
      <c r="D321" s="31">
        <f>-D15</f>
        <v>-62716900</v>
      </c>
      <c r="E321" s="64">
        <f>E322</f>
        <v>-62935531.82</v>
      </c>
      <c r="F321" s="121" t="s">
        <v>92</v>
      </c>
    </row>
    <row r="322" spans="1:6" ht="31.5">
      <c r="A322" s="29" t="s">
        <v>155</v>
      </c>
      <c r="B322" s="32" t="s">
        <v>156</v>
      </c>
      <c r="C322" s="3" t="s">
        <v>165</v>
      </c>
      <c r="D322" s="31">
        <f>D321</f>
        <v>-62716900</v>
      </c>
      <c r="E322" s="64">
        <f>E323</f>
        <v>-62935531.82</v>
      </c>
      <c r="F322" s="121" t="s">
        <v>92</v>
      </c>
    </row>
    <row r="323" spans="1:6" ht="31.5">
      <c r="A323" s="29" t="s">
        <v>157</v>
      </c>
      <c r="B323" s="32" t="s">
        <v>156</v>
      </c>
      <c r="C323" s="3" t="s">
        <v>179</v>
      </c>
      <c r="D323" s="31">
        <f>D322</f>
        <v>-62716900</v>
      </c>
      <c r="E323" s="64">
        <f>E324</f>
        <v>-62935531.82</v>
      </c>
      <c r="F323" s="121" t="s">
        <v>92</v>
      </c>
    </row>
    <row r="324" spans="1:6" ht="65.25" customHeight="1">
      <c r="A324" s="42" t="s">
        <v>162</v>
      </c>
      <c r="B324" s="47" t="s">
        <v>156</v>
      </c>
      <c r="C324" s="4" t="s">
        <v>178</v>
      </c>
      <c r="D324" s="37">
        <f>D323</f>
        <v>-62716900</v>
      </c>
      <c r="E324" s="69">
        <f>-E15</f>
        <v>-62935531.82</v>
      </c>
      <c r="F324" s="122" t="s">
        <v>92</v>
      </c>
    </row>
    <row r="325" spans="1:6" ht="15.75">
      <c r="A325" s="29" t="s">
        <v>159</v>
      </c>
      <c r="B325" s="32" t="s">
        <v>158</v>
      </c>
      <c r="C325" s="3" t="s">
        <v>163</v>
      </c>
      <c r="D325" s="31">
        <f>D73</f>
        <v>62716900</v>
      </c>
      <c r="E325" s="64">
        <f>E326</f>
        <v>60344324.04000001</v>
      </c>
      <c r="F325" s="121" t="s">
        <v>92</v>
      </c>
    </row>
    <row r="326" spans="1:6" ht="31.5">
      <c r="A326" s="29" t="s">
        <v>203</v>
      </c>
      <c r="B326" s="32" t="s">
        <v>158</v>
      </c>
      <c r="C326" s="3" t="s">
        <v>166</v>
      </c>
      <c r="D326" s="31">
        <f>D325</f>
        <v>62716900</v>
      </c>
      <c r="E326" s="64">
        <f>E327</f>
        <v>60344324.04000001</v>
      </c>
      <c r="F326" s="121" t="s">
        <v>92</v>
      </c>
    </row>
    <row r="327" spans="1:6" ht="31.5">
      <c r="A327" s="29" t="s">
        <v>160</v>
      </c>
      <c r="B327" s="32" t="s">
        <v>158</v>
      </c>
      <c r="C327" s="3" t="s">
        <v>167</v>
      </c>
      <c r="D327" s="31">
        <f>D326</f>
        <v>62716900</v>
      </c>
      <c r="E327" s="64">
        <f>E328</f>
        <v>60344324.04000001</v>
      </c>
      <c r="F327" s="121" t="s">
        <v>92</v>
      </c>
    </row>
    <row r="328" spans="1:6" ht="78.75">
      <c r="A328" s="42" t="s">
        <v>161</v>
      </c>
      <c r="B328" s="47" t="s">
        <v>158</v>
      </c>
      <c r="C328" s="4" t="s">
        <v>168</v>
      </c>
      <c r="D328" s="37">
        <f>D327</f>
        <v>62716900</v>
      </c>
      <c r="E328" s="69">
        <f>E73</f>
        <v>60344324.04000001</v>
      </c>
      <c r="F328" s="122" t="s">
        <v>92</v>
      </c>
    </row>
    <row r="329" spans="1:6" ht="15.75">
      <c r="A329" s="7" t="s">
        <v>3</v>
      </c>
      <c r="B329" s="7"/>
      <c r="C329" s="8"/>
      <c r="D329" s="18"/>
      <c r="E329" s="19"/>
      <c r="F329" s="123"/>
    </row>
    <row r="330" spans="1:6" ht="15.75">
      <c r="A330" s="7" t="s">
        <v>2</v>
      </c>
      <c r="B330" s="7"/>
      <c r="C330" s="124"/>
      <c r="D330" s="18"/>
      <c r="E330" s="19" t="s">
        <v>204</v>
      </c>
      <c r="F330" s="123"/>
    </row>
    <row r="331" spans="1:6" ht="15.75">
      <c r="A331" s="7"/>
      <c r="B331" s="7"/>
      <c r="C331" s="8" t="s">
        <v>205</v>
      </c>
      <c r="D331" s="18" t="s">
        <v>1</v>
      </c>
      <c r="E331" s="19"/>
      <c r="F331" s="123"/>
    </row>
    <row r="332" spans="1:6" ht="15.75">
      <c r="A332" s="7" t="s">
        <v>186</v>
      </c>
      <c r="B332" s="7"/>
      <c r="C332" s="125"/>
      <c r="D332" s="18"/>
      <c r="E332" s="19" t="s">
        <v>206</v>
      </c>
      <c r="F332" s="123"/>
    </row>
    <row r="333" spans="1:6" ht="15.75">
      <c r="A333" s="7"/>
      <c r="B333" s="7"/>
      <c r="C333" s="8" t="s">
        <v>205</v>
      </c>
      <c r="D333" s="18" t="s">
        <v>1</v>
      </c>
      <c r="E333" s="19"/>
      <c r="F333" s="123"/>
    </row>
    <row r="334" spans="1:6" ht="31.5">
      <c r="A334" s="7" t="s">
        <v>717</v>
      </c>
      <c r="B334" s="7"/>
      <c r="C334" s="125"/>
      <c r="D334" s="18"/>
      <c r="E334" s="500" t="s">
        <v>718</v>
      </c>
      <c r="F334" s="123"/>
    </row>
    <row r="335" spans="1:6" ht="15.75">
      <c r="A335" s="7"/>
      <c r="B335" s="7"/>
      <c r="C335" s="8" t="s">
        <v>205</v>
      </c>
      <c r="D335" s="18" t="s">
        <v>1</v>
      </c>
      <c r="E335" s="19"/>
      <c r="F335" s="123"/>
    </row>
  </sheetData>
  <sheetProtection/>
  <mergeCells count="15">
    <mergeCell ref="F316:F317"/>
    <mergeCell ref="A7:C7"/>
    <mergeCell ref="D7:E7"/>
    <mergeCell ref="A8:C8"/>
    <mergeCell ref="D8:E8"/>
    <mergeCell ref="A316:A317"/>
    <mergeCell ref="B316:B317"/>
    <mergeCell ref="C316:C317"/>
    <mergeCell ref="D316:D317"/>
    <mergeCell ref="E316:E317"/>
    <mergeCell ref="D1:F1"/>
    <mergeCell ref="C2:F2"/>
    <mergeCell ref="C3:F3"/>
    <mergeCell ref="A6:C6"/>
    <mergeCell ref="D6:E6"/>
  </mergeCells>
  <printOptions/>
  <pageMargins left="0.7" right="0.7" top="0.75" bottom="0.75" header="0.3" footer="0.3"/>
  <pageSetup horizontalDpi="600" verticalDpi="600" orientation="portrait" paperSize="9" scale="62" r:id="rId1"/>
  <rowBreaks count="10" manualBreakCount="10">
    <brk id="35" max="255" man="1"/>
    <brk id="53" max="255" man="1"/>
    <brk id="70" max="255" man="1"/>
    <brk id="109" max="255" man="1"/>
    <brk id="141" max="255" man="1"/>
    <brk id="180" max="255" man="1"/>
    <brk id="206" max="255" man="1"/>
    <brk id="243" max="255" man="1"/>
    <brk id="272" max="255" man="1"/>
    <brk id="3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view="pageBreakPreview" zoomScale="80" zoomScaleNormal="80" zoomScaleSheetLayoutView="80" zoomScalePageLayoutView="0" workbookViewId="0" topLeftCell="A24">
      <selection activeCell="B7" sqref="B7"/>
    </sheetView>
  </sheetViews>
  <sheetFormatPr defaultColWidth="9.140625" defaultRowHeight="15"/>
  <cols>
    <col min="1" max="1" width="11.8515625" style="132" customWidth="1"/>
    <col min="2" max="2" width="46.8515625" style="133" customWidth="1"/>
    <col min="3" max="3" width="13.57421875" style="133" customWidth="1"/>
    <col min="4" max="4" width="27.140625" style="134" customWidth="1"/>
    <col min="5" max="5" width="16.8515625" style="132" customWidth="1"/>
    <col min="6" max="6" width="18.140625" style="212" customWidth="1"/>
    <col min="7" max="7" width="18.8515625" style="207" customWidth="1"/>
    <col min="8" max="8" width="14.7109375" style="1" customWidth="1"/>
    <col min="9" max="9" width="10.7109375" style="1" customWidth="1"/>
    <col min="10" max="16384" width="9.140625" style="1" customWidth="1"/>
  </cols>
  <sheetData>
    <row r="1" spans="5:7" ht="18.75">
      <c r="E1" s="667" t="s">
        <v>245</v>
      </c>
      <c r="F1" s="667"/>
      <c r="G1" s="667"/>
    </row>
    <row r="2" spans="4:7" ht="15.75">
      <c r="D2" s="652" t="s">
        <v>471</v>
      </c>
      <c r="E2" s="652"/>
      <c r="F2" s="652"/>
      <c r="G2" s="652"/>
    </row>
    <row r="3" spans="4:7" ht="15.75">
      <c r="D3" s="652" t="s">
        <v>820</v>
      </c>
      <c r="E3" s="652"/>
      <c r="F3" s="652"/>
      <c r="G3" s="652"/>
    </row>
    <row r="4" spans="5:7" ht="18">
      <c r="E4" s="135"/>
      <c r="F4" s="136"/>
      <c r="G4" s="136"/>
    </row>
    <row r="5" spans="1:7" s="139" customFormat="1" ht="19.5" customHeight="1">
      <c r="A5" s="132"/>
      <c r="B5" s="668" t="s">
        <v>823</v>
      </c>
      <c r="C5" s="668"/>
      <c r="D5" s="668"/>
      <c r="E5" s="668"/>
      <c r="F5" s="138"/>
      <c r="G5" s="138"/>
    </row>
    <row r="6" spans="1:7" s="139" customFormat="1" ht="35.25" customHeight="1">
      <c r="A6" s="132"/>
      <c r="B6" s="668"/>
      <c r="C6" s="668"/>
      <c r="D6" s="668"/>
      <c r="E6" s="668"/>
      <c r="F6" s="138"/>
      <c r="G6" s="137"/>
    </row>
    <row r="7" spans="1:7" s="139" customFormat="1" ht="15.75">
      <c r="A7" s="132"/>
      <c r="B7" s="137"/>
      <c r="C7" s="137"/>
      <c r="D7" s="137"/>
      <c r="E7" s="137"/>
      <c r="F7" s="138"/>
      <c r="G7" s="137"/>
    </row>
    <row r="8" spans="1:7" s="139" customFormat="1" ht="15.75">
      <c r="A8" s="132"/>
      <c r="B8" s="140"/>
      <c r="C8" s="140"/>
      <c r="D8" s="140"/>
      <c r="E8" s="140"/>
      <c r="F8" s="138"/>
      <c r="G8" s="140"/>
    </row>
    <row r="9" spans="1:7" s="143" customFormat="1" ht="82.5" customHeight="1">
      <c r="A9" s="141" t="s">
        <v>246</v>
      </c>
      <c r="B9" s="141" t="s">
        <v>247</v>
      </c>
      <c r="C9" s="141" t="s">
        <v>248</v>
      </c>
      <c r="D9" s="141" t="s">
        <v>249</v>
      </c>
      <c r="E9" s="141" t="s">
        <v>250</v>
      </c>
      <c r="F9" s="142" t="s">
        <v>251</v>
      </c>
      <c r="G9" s="142" t="s">
        <v>252</v>
      </c>
    </row>
    <row r="10" spans="1:7" s="148" customFormat="1" ht="16.5">
      <c r="A10" s="144"/>
      <c r="B10" s="145">
        <v>1</v>
      </c>
      <c r="C10" s="145"/>
      <c r="D10" s="146">
        <v>2</v>
      </c>
      <c r="E10" s="146">
        <v>3</v>
      </c>
      <c r="F10" s="147">
        <v>4</v>
      </c>
      <c r="G10" s="147">
        <v>5</v>
      </c>
    </row>
    <row r="11" spans="1:7" s="130" customFormat="1" ht="33">
      <c r="A11" s="149">
        <v>1</v>
      </c>
      <c r="B11" s="150" t="s">
        <v>116</v>
      </c>
      <c r="C11" s="151">
        <v>0</v>
      </c>
      <c r="D11" s="149" t="s">
        <v>65</v>
      </c>
      <c r="E11" s="152">
        <f>E12+E19+E21+E23+E26+E35</f>
        <v>53521300</v>
      </c>
      <c r="F11" s="152">
        <f>F12+F19+F21+F23+F26+F35</f>
        <v>53946110.29</v>
      </c>
      <c r="G11" s="153">
        <f aca="true" t="shared" si="0" ref="G11:G20">F11/E11*100</f>
        <v>100.793721920058</v>
      </c>
    </row>
    <row r="12" spans="1:7" ht="16.5">
      <c r="A12" s="154" t="s">
        <v>253</v>
      </c>
      <c r="B12" s="155" t="s">
        <v>64</v>
      </c>
      <c r="C12" s="156" t="s">
        <v>13</v>
      </c>
      <c r="D12" s="157" t="s">
        <v>63</v>
      </c>
      <c r="E12" s="152">
        <f>E13+E17+E18</f>
        <v>35683300</v>
      </c>
      <c r="F12" s="152">
        <f>F13+F17+F18</f>
        <v>35845060.5</v>
      </c>
      <c r="G12" s="153">
        <f t="shared" si="0"/>
        <v>100.45332270277694</v>
      </c>
    </row>
    <row r="13" spans="1:8" s="130" customFormat="1" ht="37.5" customHeight="1">
      <c r="A13" s="158" t="s">
        <v>254</v>
      </c>
      <c r="B13" s="159" t="s">
        <v>66</v>
      </c>
      <c r="C13" s="160" t="s">
        <v>67</v>
      </c>
      <c r="D13" s="160" t="s">
        <v>68</v>
      </c>
      <c r="E13" s="161">
        <f>E14+E15+E16</f>
        <v>28877100</v>
      </c>
      <c r="F13" s="161">
        <f>F14+F15+F16</f>
        <v>29056875.26</v>
      </c>
      <c r="G13" s="162">
        <f t="shared" si="0"/>
        <v>100.62255302644655</v>
      </c>
      <c r="H13" s="1"/>
    </row>
    <row r="14" spans="1:7" ht="55.5" customHeight="1">
      <c r="A14" s="158" t="s">
        <v>255</v>
      </c>
      <c r="B14" s="159" t="s">
        <v>69</v>
      </c>
      <c r="C14" s="160" t="s">
        <v>67</v>
      </c>
      <c r="D14" s="160" t="str">
        <f>'[3]Роспись на 01.01.2012 спр. №1,2'!$D$17</f>
        <v> 1 05 01010 01 0000 110</v>
      </c>
      <c r="E14" s="488">
        <f>'2016 год прил. №1'!D19</f>
        <v>21259700</v>
      </c>
      <c r="F14" s="488">
        <f>'2016 год прил. №1'!E19</f>
        <v>21373357.94</v>
      </c>
      <c r="G14" s="162">
        <f t="shared" si="0"/>
        <v>100.53461685724633</v>
      </c>
    </row>
    <row r="15" spans="1:8" ht="69" customHeight="1">
      <c r="A15" s="158" t="s">
        <v>256</v>
      </c>
      <c r="B15" s="159" t="s">
        <v>73</v>
      </c>
      <c r="C15" s="160" t="s">
        <v>67</v>
      </c>
      <c r="D15" s="160" t="s">
        <v>102</v>
      </c>
      <c r="E15" s="488">
        <f>'2016 год прил. №1'!D22</f>
        <v>5642800</v>
      </c>
      <c r="F15" s="488">
        <f>'2016 год прил. №1'!E22</f>
        <v>5730991.61</v>
      </c>
      <c r="G15" s="162">
        <f t="shared" si="0"/>
        <v>101.56290511802652</v>
      </c>
      <c r="H15" s="163"/>
    </row>
    <row r="16" spans="1:8" s="130" customFormat="1" ht="52.5" customHeight="1">
      <c r="A16" s="158" t="s">
        <v>257</v>
      </c>
      <c r="B16" s="159" t="s">
        <v>82</v>
      </c>
      <c r="C16" s="160" t="s">
        <v>67</v>
      </c>
      <c r="D16" s="160" t="s">
        <v>83</v>
      </c>
      <c r="E16" s="488">
        <f>'2016 год прил. №1'!D25</f>
        <v>1974600</v>
      </c>
      <c r="F16" s="488">
        <f>'2016 год прил. №1'!E25</f>
        <v>1952525.71</v>
      </c>
      <c r="G16" s="162">
        <f t="shared" si="0"/>
        <v>98.88208801782639</v>
      </c>
      <c r="H16" s="163"/>
    </row>
    <row r="17" spans="1:8" s="130" customFormat="1" ht="33" customHeight="1">
      <c r="A17" s="158" t="s">
        <v>258</v>
      </c>
      <c r="B17" s="159" t="s">
        <v>62</v>
      </c>
      <c r="C17" s="160" t="s">
        <v>67</v>
      </c>
      <c r="D17" s="160" t="s">
        <v>103</v>
      </c>
      <c r="E17" s="488">
        <f>'2016 год прил. №1'!D26</f>
        <v>6315300</v>
      </c>
      <c r="F17" s="488">
        <f>'2016 год прил. №1'!E26</f>
        <v>6284592.92</v>
      </c>
      <c r="G17" s="162">
        <f t="shared" si="0"/>
        <v>99.51376688360014</v>
      </c>
      <c r="H17" s="163"/>
    </row>
    <row r="18" spans="1:8" s="130" customFormat="1" ht="33" customHeight="1">
      <c r="A18" s="158" t="s">
        <v>282</v>
      </c>
      <c r="B18" s="159" t="s">
        <v>283</v>
      </c>
      <c r="C18" s="160" t="s">
        <v>67</v>
      </c>
      <c r="D18" s="160" t="s">
        <v>284</v>
      </c>
      <c r="E18" s="488">
        <f>'2016 год прил. №1'!D29</f>
        <v>490900</v>
      </c>
      <c r="F18" s="488">
        <f>'2016 год прил. №1'!E29</f>
        <v>503592.32</v>
      </c>
      <c r="G18" s="162">
        <f t="shared" si="0"/>
        <v>102.58552047260135</v>
      </c>
      <c r="H18" s="163"/>
    </row>
    <row r="19" spans="1:7" ht="16.5">
      <c r="A19" s="164" t="s">
        <v>259</v>
      </c>
      <c r="B19" s="155" t="s">
        <v>61</v>
      </c>
      <c r="C19" s="156" t="s">
        <v>13</v>
      </c>
      <c r="D19" s="157" t="s">
        <v>60</v>
      </c>
      <c r="E19" s="352">
        <f>E20</f>
        <v>14390700</v>
      </c>
      <c r="F19" s="352">
        <f>F20</f>
        <v>15002180.03</v>
      </c>
      <c r="G19" s="153">
        <f t="shared" si="0"/>
        <v>104.24913332916397</v>
      </c>
    </row>
    <row r="20" spans="1:7" ht="20.25" customHeight="1">
      <c r="A20" s="165" t="s">
        <v>260</v>
      </c>
      <c r="B20" s="166" t="s">
        <v>59</v>
      </c>
      <c r="C20" s="167">
        <v>182</v>
      </c>
      <c r="D20" s="168" t="s">
        <v>261</v>
      </c>
      <c r="E20" s="488">
        <f>'2016 год прил. №1'!D31</f>
        <v>14390700</v>
      </c>
      <c r="F20" s="488">
        <f>'2016 год прил. №1'!E31</f>
        <v>15002180.03</v>
      </c>
      <c r="G20" s="162">
        <f t="shared" si="0"/>
        <v>104.24913332916397</v>
      </c>
    </row>
    <row r="21" spans="1:16" ht="66">
      <c r="A21" s="164" t="s">
        <v>262</v>
      </c>
      <c r="B21" s="169" t="s">
        <v>58</v>
      </c>
      <c r="C21" s="170" t="s">
        <v>13</v>
      </c>
      <c r="D21" s="149" t="s">
        <v>57</v>
      </c>
      <c r="E21" s="352">
        <f>E22</f>
        <v>1000</v>
      </c>
      <c r="F21" s="352">
        <f>F22</f>
        <v>0</v>
      </c>
      <c r="G21" s="216">
        <f>G22</f>
        <v>0</v>
      </c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18" customHeight="1">
      <c r="A22" s="165" t="s">
        <v>263</v>
      </c>
      <c r="B22" s="172" t="s">
        <v>56</v>
      </c>
      <c r="C22" s="173" t="s">
        <v>67</v>
      </c>
      <c r="D22" s="168" t="s">
        <v>264</v>
      </c>
      <c r="E22" s="488">
        <f>'2016 год прил. №1'!D34</f>
        <v>1000</v>
      </c>
      <c r="F22" s="488">
        <f>'2016 год прил. №1'!E34</f>
        <v>0</v>
      </c>
      <c r="G22" s="217">
        <v>0</v>
      </c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58.5" customHeight="1">
      <c r="A23" s="164" t="s">
        <v>265</v>
      </c>
      <c r="B23" s="169" t="s">
        <v>52</v>
      </c>
      <c r="C23" s="175" t="s">
        <v>13</v>
      </c>
      <c r="D23" s="149" t="s">
        <v>51</v>
      </c>
      <c r="E23" s="352">
        <f>E24+E25</f>
        <v>51100</v>
      </c>
      <c r="F23" s="352">
        <f>F24+F25</f>
        <v>44800</v>
      </c>
      <c r="G23" s="152">
        <f>F23/E23*100</f>
        <v>87.67123287671232</v>
      </c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18.75" customHeight="1">
      <c r="A24" s="165" t="s">
        <v>266</v>
      </c>
      <c r="B24" s="172" t="s">
        <v>104</v>
      </c>
      <c r="C24" s="176" t="s">
        <v>4</v>
      </c>
      <c r="D24" s="177" t="s">
        <v>267</v>
      </c>
      <c r="E24" s="488">
        <f>'2016 год прил. №1'!D40</f>
        <v>6300</v>
      </c>
      <c r="F24" s="488">
        <f>'2016 год прил. №1'!E40</f>
        <v>0</v>
      </c>
      <c r="G24" s="161">
        <f>F24/E24*100</f>
        <v>0</v>
      </c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32.25" customHeight="1">
      <c r="A25" s="165" t="s">
        <v>268</v>
      </c>
      <c r="B25" s="178" t="s">
        <v>108</v>
      </c>
      <c r="C25" s="176" t="s">
        <v>13</v>
      </c>
      <c r="D25" s="176" t="s">
        <v>269</v>
      </c>
      <c r="E25" s="488">
        <f>'2016 год прил. №1'!D41</f>
        <v>44800</v>
      </c>
      <c r="F25" s="488">
        <f>'2016 год прил. №1'!E41</f>
        <v>44800</v>
      </c>
      <c r="G25" s="161">
        <f>F25/E25*100</f>
        <v>100</v>
      </c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33.75" customHeight="1">
      <c r="A26" s="164" t="s">
        <v>279</v>
      </c>
      <c r="B26" s="150" t="s">
        <v>50</v>
      </c>
      <c r="C26" s="170" t="s">
        <v>13</v>
      </c>
      <c r="D26" s="164" t="s">
        <v>49</v>
      </c>
      <c r="E26" s="352">
        <f>E27+E30+E28</f>
        <v>3251800</v>
      </c>
      <c r="F26" s="352">
        <f>F27+F30+F28</f>
        <v>2910746.26</v>
      </c>
      <c r="G26" s="171">
        <f>(F26*100)/E26</f>
        <v>89.51184759210284</v>
      </c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99">
      <c r="A27" s="165" t="s">
        <v>280</v>
      </c>
      <c r="B27" s="179" t="s">
        <v>48</v>
      </c>
      <c r="C27" s="180" t="s">
        <v>67</v>
      </c>
      <c r="D27" s="165" t="s">
        <v>47</v>
      </c>
      <c r="E27" s="488">
        <f>'2016 год прил. №1'!D45</f>
        <v>338600</v>
      </c>
      <c r="F27" s="488">
        <f>'2016 год прил. №1'!E45</f>
        <v>301839.75</v>
      </c>
      <c r="G27" s="174">
        <f>(F27*100)/E27</f>
        <v>89.14345835794448</v>
      </c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66">
      <c r="A28" s="165" t="s">
        <v>285</v>
      </c>
      <c r="B28" s="181" t="s">
        <v>119</v>
      </c>
      <c r="C28" s="170" t="s">
        <v>13</v>
      </c>
      <c r="D28" s="164" t="s">
        <v>118</v>
      </c>
      <c r="E28" s="352">
        <f>E29</f>
        <v>1000</v>
      </c>
      <c r="F28" s="352">
        <f>F29</f>
        <v>-150708.49</v>
      </c>
      <c r="G28" s="174">
        <v>0</v>
      </c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15.5">
      <c r="A29" s="165" t="s">
        <v>285</v>
      </c>
      <c r="B29" s="182" t="s">
        <v>122</v>
      </c>
      <c r="C29" s="183" t="s">
        <v>120</v>
      </c>
      <c r="D29" s="165" t="s">
        <v>121</v>
      </c>
      <c r="E29" s="488">
        <f>'2016 год прил. №1'!D46</f>
        <v>1000</v>
      </c>
      <c r="F29" s="488">
        <f>'2016 год прил. №1'!E46</f>
        <v>-150708.49</v>
      </c>
      <c r="G29" s="217">
        <v>0</v>
      </c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s="130" customFormat="1" ht="47.25" customHeight="1">
      <c r="A30" s="164" t="s">
        <v>286</v>
      </c>
      <c r="B30" s="213" t="s">
        <v>46</v>
      </c>
      <c r="C30" s="175" t="s">
        <v>13</v>
      </c>
      <c r="D30" s="194" t="s">
        <v>45</v>
      </c>
      <c r="E30" s="352">
        <f>E34</f>
        <v>2912200</v>
      </c>
      <c r="F30" s="352">
        <f>F34</f>
        <v>2759615</v>
      </c>
      <c r="G30" s="171">
        <f>F30/E30*100</f>
        <v>94.76049035093743</v>
      </c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186" customFormat="1" ht="15.75" customHeight="1" hidden="1">
      <c r="A31" s="164" t="s">
        <v>271</v>
      </c>
      <c r="B31" s="155" t="s">
        <v>39</v>
      </c>
      <c r="C31" s="156" t="s">
        <v>13</v>
      </c>
      <c r="D31" s="149" t="s">
        <v>38</v>
      </c>
      <c r="E31" s="352" t="str">
        <f>E32</f>
        <v>0</v>
      </c>
      <c r="F31" s="352" t="str">
        <f>F32</f>
        <v>0</v>
      </c>
      <c r="G31" s="171" t="s">
        <v>272</v>
      </c>
      <c r="H31" s="148"/>
      <c r="I31" s="148"/>
      <c r="J31" s="148"/>
      <c r="K31" s="185"/>
      <c r="L31" s="185"/>
      <c r="M31" s="185"/>
      <c r="N31" s="185"/>
      <c r="O31" s="185"/>
      <c r="P31" s="185"/>
    </row>
    <row r="32" spans="1:16" s="186" customFormat="1" ht="16.5" hidden="1">
      <c r="A32" s="164" t="s">
        <v>273</v>
      </c>
      <c r="B32" s="155" t="s">
        <v>274</v>
      </c>
      <c r="C32" s="156" t="s">
        <v>13</v>
      </c>
      <c r="D32" s="149" t="s">
        <v>275</v>
      </c>
      <c r="E32" s="489" t="str">
        <f>E33</f>
        <v>0</v>
      </c>
      <c r="F32" s="489" t="str">
        <f>F33</f>
        <v>0</v>
      </c>
      <c r="G32" s="171" t="s">
        <v>272</v>
      </c>
      <c r="H32" s="148"/>
      <c r="I32" s="148"/>
      <c r="J32" s="148"/>
      <c r="K32" s="185"/>
      <c r="L32" s="185"/>
      <c r="M32" s="185"/>
      <c r="N32" s="185"/>
      <c r="O32" s="185"/>
      <c r="P32" s="185"/>
    </row>
    <row r="33" spans="1:16" ht="69" customHeight="1" hidden="1">
      <c r="A33" s="164" t="s">
        <v>276</v>
      </c>
      <c r="B33" s="187" t="s">
        <v>277</v>
      </c>
      <c r="C33" s="170" t="s">
        <v>4</v>
      </c>
      <c r="D33" s="164" t="s">
        <v>278</v>
      </c>
      <c r="E33" s="352" t="s">
        <v>272</v>
      </c>
      <c r="F33" s="352" t="s">
        <v>272</v>
      </c>
      <c r="G33" s="171" t="s">
        <v>272</v>
      </c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00.5" customHeight="1">
      <c r="A34" s="165" t="s">
        <v>286</v>
      </c>
      <c r="B34" s="215" t="s">
        <v>288</v>
      </c>
      <c r="C34" s="180" t="s">
        <v>13</v>
      </c>
      <c r="D34" s="184" t="s">
        <v>287</v>
      </c>
      <c r="E34" s="488">
        <f>'2016 год прил. №1'!D48</f>
        <v>2912200</v>
      </c>
      <c r="F34" s="488">
        <f>'2016 год прил. №1'!E48</f>
        <v>2759615</v>
      </c>
      <c r="G34" s="174">
        <f>F34/E34*100</f>
        <v>94.76049035093743</v>
      </c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s="130" customFormat="1" ht="18.75" customHeight="1">
      <c r="A35" s="164" t="s">
        <v>271</v>
      </c>
      <c r="B35" s="503" t="s">
        <v>274</v>
      </c>
      <c r="C35" s="32" t="s">
        <v>13</v>
      </c>
      <c r="D35" s="30" t="s">
        <v>474</v>
      </c>
      <c r="E35" s="352">
        <f>E36</f>
        <v>143400</v>
      </c>
      <c r="F35" s="352">
        <f>F36</f>
        <v>143323.5</v>
      </c>
      <c r="G35" s="171">
        <f>F35/E35*100</f>
        <v>99.94665271966528</v>
      </c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ht="71.25" customHeight="1">
      <c r="A36" s="165" t="s">
        <v>273</v>
      </c>
      <c r="B36" s="215" t="s">
        <v>476</v>
      </c>
      <c r="C36" s="180" t="s">
        <v>4</v>
      </c>
      <c r="D36" s="184" t="s">
        <v>475</v>
      </c>
      <c r="E36" s="488">
        <f>'2016 год прил. №1'!D57</f>
        <v>143400</v>
      </c>
      <c r="F36" s="488">
        <f>'2016 год прил. №1'!E57</f>
        <v>143323.5</v>
      </c>
      <c r="G36" s="174">
        <f>F36/E36*100</f>
        <v>99.94665271966528</v>
      </c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s="192" customFormat="1" ht="16.5">
      <c r="A37" s="164" t="s">
        <v>330</v>
      </c>
      <c r="B37" s="155" t="s">
        <v>37</v>
      </c>
      <c r="C37" s="156" t="s">
        <v>13</v>
      </c>
      <c r="D37" s="188" t="s">
        <v>36</v>
      </c>
      <c r="E37" s="352">
        <f>E40+E41</f>
        <v>9195600</v>
      </c>
      <c r="F37" s="352">
        <f>F40+F41</f>
        <v>8989421.530000001</v>
      </c>
      <c r="G37" s="189">
        <f>(F37*100)/E37</f>
        <v>97.7578573448171</v>
      </c>
      <c r="H37" s="148"/>
      <c r="I37" s="190"/>
      <c r="J37" s="190"/>
      <c r="K37" s="191"/>
      <c r="L37" s="191"/>
      <c r="M37" s="191"/>
      <c r="N37" s="191"/>
      <c r="O37" s="191"/>
      <c r="P37" s="191"/>
    </row>
    <row r="38" spans="1:16" s="192" customFormat="1" ht="67.5" customHeight="1">
      <c r="A38" s="193" t="s">
        <v>331</v>
      </c>
      <c r="B38" s="169" t="s">
        <v>35</v>
      </c>
      <c r="C38" s="175" t="s">
        <v>13</v>
      </c>
      <c r="D38" s="194" t="s">
        <v>81</v>
      </c>
      <c r="E38" s="490">
        <f>E39</f>
        <v>9195600</v>
      </c>
      <c r="F38" s="490">
        <f>F39</f>
        <v>8989421.530000001</v>
      </c>
      <c r="G38" s="171">
        <f>(F38*100)/E38</f>
        <v>97.7578573448171</v>
      </c>
      <c r="H38" s="148"/>
      <c r="I38" s="190"/>
      <c r="J38" s="190"/>
      <c r="K38" s="191"/>
      <c r="L38" s="191"/>
      <c r="M38" s="191"/>
      <c r="N38" s="191"/>
      <c r="O38" s="191"/>
      <c r="P38" s="191"/>
    </row>
    <row r="39" spans="1:16" s="192" customFormat="1" ht="49.5" customHeight="1">
      <c r="A39" s="195" t="s">
        <v>436</v>
      </c>
      <c r="B39" s="178" t="s">
        <v>34</v>
      </c>
      <c r="C39" s="176" t="s">
        <v>13</v>
      </c>
      <c r="D39" s="184" t="s">
        <v>33</v>
      </c>
      <c r="E39" s="491">
        <f>E40+E41</f>
        <v>9195600</v>
      </c>
      <c r="F39" s="491">
        <f>F40+F41</f>
        <v>8989421.530000001</v>
      </c>
      <c r="G39" s="174">
        <f>F39/E39*100</f>
        <v>97.7578573448171</v>
      </c>
      <c r="H39" s="148"/>
      <c r="I39" s="190"/>
      <c r="J39" s="190"/>
      <c r="K39" s="191"/>
      <c r="L39" s="191"/>
      <c r="M39" s="191"/>
      <c r="N39" s="191"/>
      <c r="O39" s="191"/>
      <c r="P39" s="191"/>
    </row>
    <row r="40" spans="1:16" s="192" customFormat="1" ht="51.75" customHeight="1">
      <c r="A40" s="195" t="s">
        <v>728</v>
      </c>
      <c r="B40" s="172" t="s">
        <v>32</v>
      </c>
      <c r="C40" s="176" t="s">
        <v>13</v>
      </c>
      <c r="D40" s="184" t="s">
        <v>241</v>
      </c>
      <c r="E40" s="491">
        <f>'2016 год прил. №1'!D63</f>
        <v>2381300</v>
      </c>
      <c r="F40" s="491">
        <f>'2016 год прил. №1'!E63</f>
        <v>2255532.41</v>
      </c>
      <c r="G40" s="174">
        <f>F40/E40*100</f>
        <v>94.71853231428213</v>
      </c>
      <c r="H40" s="148"/>
      <c r="I40" s="190"/>
      <c r="J40" s="190"/>
      <c r="K40" s="191"/>
      <c r="L40" s="191"/>
      <c r="M40" s="191"/>
      <c r="N40" s="191"/>
      <c r="O40" s="191"/>
      <c r="P40" s="191"/>
    </row>
    <row r="41" spans="1:16" s="192" customFormat="1" ht="88.5" customHeight="1">
      <c r="A41" s="195" t="s">
        <v>729</v>
      </c>
      <c r="B41" s="172" t="s">
        <v>27</v>
      </c>
      <c r="C41" s="176" t="s">
        <v>13</v>
      </c>
      <c r="D41" s="184" t="s">
        <v>24</v>
      </c>
      <c r="E41" s="491">
        <f>'2016 год прил. №1'!D66</f>
        <v>6814300</v>
      </c>
      <c r="F41" s="491">
        <f>'2016 год прил. №1'!E66</f>
        <v>6733889.12</v>
      </c>
      <c r="G41" s="174">
        <f>F41/E41*100</f>
        <v>98.81996859545367</v>
      </c>
      <c r="H41" s="148"/>
      <c r="I41" s="190"/>
      <c r="J41" s="190"/>
      <c r="K41" s="191"/>
      <c r="L41" s="191"/>
      <c r="M41" s="191"/>
      <c r="N41" s="191"/>
      <c r="O41" s="191"/>
      <c r="P41" s="191"/>
    </row>
    <row r="42" spans="1:9" s="202" customFormat="1" ht="20.25" customHeight="1">
      <c r="A42" s="196"/>
      <c r="B42" s="197" t="s">
        <v>281</v>
      </c>
      <c r="C42" s="198"/>
      <c r="D42" s="199"/>
      <c r="E42" s="200">
        <f>E11+E37</f>
        <v>62716900</v>
      </c>
      <c r="F42" s="200">
        <f>F11+F37</f>
        <v>62935531.82</v>
      </c>
      <c r="G42" s="200">
        <f>F42/E42*100</f>
        <v>100.34860112665007</v>
      </c>
      <c r="H42" s="201"/>
      <c r="I42" s="202" t="s">
        <v>19</v>
      </c>
    </row>
    <row r="43" spans="2:6" ht="18.75">
      <c r="B43" s="203"/>
      <c r="C43" s="203"/>
      <c r="D43" s="204"/>
      <c r="E43" s="205"/>
      <c r="F43" s="206"/>
    </row>
    <row r="44" spans="2:6" ht="18.75">
      <c r="B44" s="203"/>
      <c r="C44" s="203"/>
      <c r="D44" s="204"/>
      <c r="E44" s="205"/>
      <c r="F44" s="206"/>
    </row>
    <row r="45" spans="2:6" ht="18.75">
      <c r="B45" s="203"/>
      <c r="C45" s="203"/>
      <c r="D45" s="204"/>
      <c r="E45" s="205"/>
      <c r="F45" s="206"/>
    </row>
    <row r="46" spans="2:6" ht="18.75">
      <c r="B46" s="203"/>
      <c r="C46" s="203"/>
      <c r="D46" s="204"/>
      <c r="E46" s="205"/>
      <c r="F46" s="206"/>
    </row>
    <row r="47" spans="2:6" ht="18.75">
      <c r="B47" s="208"/>
      <c r="C47" s="208"/>
      <c r="D47" s="209"/>
      <c r="E47" s="210" t="s">
        <v>1</v>
      </c>
      <c r="F47" s="211"/>
    </row>
    <row r="55" ht="15">
      <c r="G55" s="132"/>
    </row>
    <row r="56" ht="15">
      <c r="G56" s="132"/>
    </row>
    <row r="57" ht="15">
      <c r="G57" s="132"/>
    </row>
    <row r="58" ht="15">
      <c r="G58" s="132"/>
    </row>
  </sheetData>
  <sheetProtection/>
  <mergeCells count="4">
    <mergeCell ref="D2:G2"/>
    <mergeCell ref="D3:G3"/>
    <mergeCell ref="E1:G1"/>
    <mergeCell ref="B5:E6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1" r:id="rId1"/>
  <headerFooter alignWithMargins="0">
    <oddFooter>&amp;C&amp;"Arial,обычный"&amp;P</oddFooter>
  </headerFooter>
  <rowBreaks count="1" manualBreakCount="1"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147"/>
  <sheetViews>
    <sheetView view="pageBreakPreview" zoomScale="70" zoomScaleNormal="70" zoomScaleSheetLayoutView="70" workbookViewId="0" topLeftCell="A124">
      <selection activeCell="A6" sqref="A6"/>
    </sheetView>
  </sheetViews>
  <sheetFormatPr defaultColWidth="9.140625" defaultRowHeight="15"/>
  <cols>
    <col min="1" max="1" width="12.8515625" style="311" customWidth="1"/>
    <col min="2" max="2" width="75.57421875" style="315" customWidth="1"/>
    <col min="3" max="3" width="9.140625" style="315" customWidth="1"/>
    <col min="4" max="4" width="11.8515625" style="314" customWidth="1"/>
    <col min="5" max="5" width="17.57421875" style="314" customWidth="1"/>
    <col min="6" max="6" width="8.140625" style="314" customWidth="1"/>
    <col min="7" max="7" width="0" style="314" hidden="1" customWidth="1"/>
    <col min="8" max="8" width="21.8515625" style="617" customWidth="1"/>
    <col min="9" max="12" width="0" style="223" hidden="1" customWidth="1"/>
    <col min="13" max="13" width="19.140625" style="223" customWidth="1"/>
    <col min="14" max="14" width="18.8515625" style="223" customWidth="1"/>
    <col min="15" max="15" width="15.140625" style="223" customWidth="1"/>
    <col min="16" max="21" width="0" style="223" hidden="1" customWidth="1"/>
    <col min="22" max="22" width="14.7109375" style="223" customWidth="1"/>
    <col min="23" max="23" width="9.140625" style="223" customWidth="1"/>
    <col min="24" max="24" width="14.00390625" style="223" bestFit="1" customWidth="1"/>
    <col min="25" max="16384" width="9.140625" style="223" customWidth="1"/>
  </cols>
  <sheetData>
    <row r="1" spans="1:11" ht="0.75" customHeight="1">
      <c r="A1" s="218"/>
      <c r="B1" s="219"/>
      <c r="C1" s="219"/>
      <c r="D1" s="220"/>
      <c r="E1" s="221"/>
      <c r="F1" s="221"/>
      <c r="G1" s="221"/>
      <c r="I1" s="222"/>
      <c r="J1" s="222"/>
      <c r="K1" s="222"/>
    </row>
    <row r="2" spans="1:22" ht="21" customHeight="1">
      <c r="A2" s="218"/>
      <c r="B2" s="224"/>
      <c r="C2" s="221"/>
      <c r="D2" s="225"/>
      <c r="E2" s="226"/>
      <c r="F2" s="226"/>
      <c r="G2" s="223"/>
      <c r="H2" s="667" t="s">
        <v>289</v>
      </c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22" ht="21.75" customHeight="1">
      <c r="A3" s="218"/>
      <c r="B3" s="227"/>
      <c r="C3" s="221"/>
      <c r="D3" s="225"/>
      <c r="E3" s="226"/>
      <c r="F3" s="226"/>
      <c r="G3" s="228"/>
      <c r="H3" s="206"/>
      <c r="I3" s="206"/>
      <c r="J3" s="206"/>
      <c r="K3" s="206"/>
      <c r="L3" s="206"/>
      <c r="M3" s="206"/>
      <c r="N3" s="652" t="s">
        <v>471</v>
      </c>
      <c r="O3" s="652"/>
      <c r="P3" s="652"/>
      <c r="Q3" s="652"/>
      <c r="R3" s="652"/>
      <c r="S3" s="652"/>
      <c r="T3" s="652"/>
      <c r="U3" s="652"/>
      <c r="V3" s="652"/>
    </row>
    <row r="4" spans="1:22" ht="18" customHeight="1">
      <c r="A4" s="218"/>
      <c r="B4" s="227"/>
      <c r="C4" s="221"/>
      <c r="D4" s="225"/>
      <c r="E4" s="226"/>
      <c r="F4" s="226"/>
      <c r="G4" s="228"/>
      <c r="H4" s="206"/>
      <c r="I4" s="206"/>
      <c r="J4" s="206"/>
      <c r="K4" s="206"/>
      <c r="L4" s="206"/>
      <c r="M4" s="652" t="s">
        <v>820</v>
      </c>
      <c r="N4" s="652"/>
      <c r="O4" s="652"/>
      <c r="P4" s="652"/>
      <c r="Q4" s="652"/>
      <c r="R4" s="652"/>
      <c r="S4" s="652"/>
      <c r="T4" s="652"/>
      <c r="U4" s="652"/>
      <c r="V4" s="652"/>
    </row>
    <row r="5" spans="1:26" ht="68.25" customHeight="1">
      <c r="A5" s="680" t="s">
        <v>824</v>
      </c>
      <c r="B5" s="680"/>
      <c r="C5" s="680"/>
      <c r="D5" s="680"/>
      <c r="E5" s="680"/>
      <c r="F5" s="680"/>
      <c r="G5" s="680"/>
      <c r="H5" s="680"/>
      <c r="I5" s="231"/>
      <c r="X5" s="668"/>
      <c r="Y5" s="668"/>
      <c r="Z5" s="668"/>
    </row>
    <row r="6" spans="1:26" ht="36" customHeight="1">
      <c r="A6" s="230"/>
      <c r="B6" s="230"/>
      <c r="C6" s="230"/>
      <c r="D6" s="230"/>
      <c r="E6" s="230"/>
      <c r="F6" s="230"/>
      <c r="G6" s="230"/>
      <c r="H6" s="230"/>
      <c r="I6" s="231"/>
      <c r="X6" s="668"/>
      <c r="Y6" s="668"/>
      <c r="Z6" s="668"/>
    </row>
    <row r="7" spans="1:26" ht="85.5" customHeight="1">
      <c r="A7" s="669" t="s">
        <v>290</v>
      </c>
      <c r="B7" s="671" t="s">
        <v>291</v>
      </c>
      <c r="C7" s="671" t="s">
        <v>292</v>
      </c>
      <c r="D7" s="671" t="s">
        <v>293</v>
      </c>
      <c r="E7" s="671" t="s">
        <v>294</v>
      </c>
      <c r="F7" s="671" t="s">
        <v>295</v>
      </c>
      <c r="G7" s="232" t="s">
        <v>296</v>
      </c>
      <c r="H7" s="673" t="s">
        <v>297</v>
      </c>
      <c r="I7" s="233"/>
      <c r="J7" s="234" t="s">
        <v>298</v>
      </c>
      <c r="K7" s="235"/>
      <c r="L7" s="236"/>
      <c r="M7" s="675" t="s">
        <v>299</v>
      </c>
      <c r="N7" s="677" t="s">
        <v>300</v>
      </c>
      <c r="O7" s="679" t="s">
        <v>301</v>
      </c>
      <c r="P7" s="679"/>
      <c r="Q7" s="679"/>
      <c r="R7" s="679"/>
      <c r="S7" s="679"/>
      <c r="T7" s="679"/>
      <c r="U7" s="679"/>
      <c r="V7" s="679"/>
      <c r="X7" s="668"/>
      <c r="Y7" s="668"/>
      <c r="Z7" s="668"/>
    </row>
    <row r="8" spans="1:26" ht="78" customHeight="1">
      <c r="A8" s="670"/>
      <c r="B8" s="672"/>
      <c r="C8" s="672"/>
      <c r="D8" s="672"/>
      <c r="E8" s="672"/>
      <c r="F8" s="672"/>
      <c r="G8" s="237"/>
      <c r="H8" s="674"/>
      <c r="I8" s="233"/>
      <c r="J8" s="234"/>
      <c r="K8" s="235"/>
      <c r="L8" s="236"/>
      <c r="M8" s="676"/>
      <c r="N8" s="678"/>
      <c r="O8" s="238" t="s">
        <v>302</v>
      </c>
      <c r="P8" s="239"/>
      <c r="Q8" s="239"/>
      <c r="R8" s="239"/>
      <c r="S8" s="239"/>
      <c r="T8" s="239"/>
      <c r="U8" s="239"/>
      <c r="V8" s="240" t="s">
        <v>303</v>
      </c>
      <c r="X8" s="137"/>
      <c r="Y8" s="137"/>
      <c r="Z8" s="137"/>
    </row>
    <row r="9" spans="1:22" ht="18.75">
      <c r="A9" s="241">
        <v>1</v>
      </c>
      <c r="B9" s="241">
        <v>2</v>
      </c>
      <c r="C9" s="242" t="s">
        <v>304</v>
      </c>
      <c r="D9" s="242" t="s">
        <v>305</v>
      </c>
      <c r="E9" s="242" t="s">
        <v>306</v>
      </c>
      <c r="F9" s="242" t="s">
        <v>307</v>
      </c>
      <c r="G9" s="242" t="s">
        <v>308</v>
      </c>
      <c r="H9" s="243">
        <v>7</v>
      </c>
      <c r="I9" s="244">
        <v>9</v>
      </c>
      <c r="J9" s="244">
        <v>10</v>
      </c>
      <c r="K9" s="244">
        <v>11</v>
      </c>
      <c r="L9" s="245">
        <v>12</v>
      </c>
      <c r="M9" s="246">
        <v>8</v>
      </c>
      <c r="N9" s="247">
        <v>8</v>
      </c>
      <c r="O9" s="248">
        <v>9</v>
      </c>
      <c r="P9" s="239"/>
      <c r="Q9" s="239"/>
      <c r="R9" s="239"/>
      <c r="S9" s="239"/>
      <c r="T9" s="239"/>
      <c r="U9" s="239"/>
      <c r="V9" s="248">
        <v>10</v>
      </c>
    </row>
    <row r="10" spans="1:22" s="378" customFormat="1" ht="61.5" customHeight="1">
      <c r="A10" s="370" t="s">
        <v>409</v>
      </c>
      <c r="B10" s="371" t="s">
        <v>468</v>
      </c>
      <c r="C10" s="372">
        <v>903</v>
      </c>
      <c r="D10" s="373"/>
      <c r="E10" s="373"/>
      <c r="F10" s="373"/>
      <c r="G10" s="373"/>
      <c r="H10" s="618">
        <f>36309200+H75</f>
        <v>50972300</v>
      </c>
      <c r="I10" s="374" t="e">
        <f>I11+I41+I45+I49+I72+I76+I98+I110+I91</f>
        <v>#REF!</v>
      </c>
      <c r="J10" s="374" t="e">
        <f>J11+J41+J45+J49+J72+J76+J98+J110+J91</f>
        <v>#REF!</v>
      </c>
      <c r="K10" s="374" t="e">
        <f>K11+K41+K45+K49+K72+K76+K98+K110+K91</f>
        <v>#REF!</v>
      </c>
      <c r="L10" s="374" t="e">
        <f>L11+L41+L45+L49+L72+L76+L98+L110+L91</f>
        <v>#REF!</v>
      </c>
      <c r="M10" s="374">
        <f>H10</f>
        <v>50972300</v>
      </c>
      <c r="N10" s="374">
        <f>N11+N34+N57+N62+N66+N75</f>
        <v>49635178.269999996</v>
      </c>
      <c r="O10" s="375">
        <f aca="true" t="shared" si="0" ref="O10:O20">N10/H10*100</f>
        <v>97.37676791119883</v>
      </c>
      <c r="P10" s="376"/>
      <c r="Q10" s="376"/>
      <c r="R10" s="376"/>
      <c r="S10" s="376"/>
      <c r="T10" s="376"/>
      <c r="U10" s="376"/>
      <c r="V10" s="377">
        <f aca="true" t="shared" si="1" ref="V10:V15">N10/M10*100</f>
        <v>97.37676791119883</v>
      </c>
    </row>
    <row r="11" spans="1:22" s="386" customFormat="1" ht="23.25" customHeight="1">
      <c r="A11" s="380" t="s">
        <v>91</v>
      </c>
      <c r="B11" s="381" t="s">
        <v>361</v>
      </c>
      <c r="C11" s="380" t="s">
        <v>4</v>
      </c>
      <c r="D11" s="380" t="s">
        <v>311</v>
      </c>
      <c r="E11" s="380"/>
      <c r="F11" s="380"/>
      <c r="G11" s="380"/>
      <c r="H11" s="619">
        <v>17132600</v>
      </c>
      <c r="I11" s="382" t="e">
        <f>I12+I23+I26</f>
        <v>#REF!</v>
      </c>
      <c r="J11" s="382" t="e">
        <f>J12+J23+J26</f>
        <v>#REF!</v>
      </c>
      <c r="K11" s="382" t="e">
        <f>K12+K23+K26</f>
        <v>#REF!</v>
      </c>
      <c r="L11" s="382" t="e">
        <f>L12+L23+L26</f>
        <v>#REF!</v>
      </c>
      <c r="M11" s="382">
        <f aca="true" t="shared" si="2" ref="M11:M74">H11</f>
        <v>17132600</v>
      </c>
      <c r="N11" s="382">
        <f>N12+N24+N27</f>
        <v>16249005.349999998</v>
      </c>
      <c r="O11" s="383">
        <f t="shared" si="0"/>
        <v>94.84261203786932</v>
      </c>
      <c r="P11" s="384"/>
      <c r="Q11" s="384"/>
      <c r="R11" s="384"/>
      <c r="S11" s="384"/>
      <c r="T11" s="384"/>
      <c r="U11" s="384"/>
      <c r="V11" s="385">
        <f t="shared" si="1"/>
        <v>94.84261203786932</v>
      </c>
    </row>
    <row r="12" spans="1:24" s="392" customFormat="1" ht="62.25" customHeight="1">
      <c r="A12" s="293" t="s">
        <v>410</v>
      </c>
      <c r="B12" s="390" t="s">
        <v>90</v>
      </c>
      <c r="C12" s="293" t="s">
        <v>4</v>
      </c>
      <c r="D12" s="293" t="s">
        <v>320</v>
      </c>
      <c r="E12" s="293"/>
      <c r="F12" s="293"/>
      <c r="G12" s="293"/>
      <c r="H12" s="620">
        <f>H13+H15+H19+H21</f>
        <v>16810100</v>
      </c>
      <c r="I12" s="249" t="e">
        <f>I13+I16+I21</f>
        <v>#REF!</v>
      </c>
      <c r="J12" s="249" t="e">
        <f>J13+J16+J21</f>
        <v>#REF!</v>
      </c>
      <c r="K12" s="249" t="e">
        <f>K13+K16+K21</f>
        <v>#REF!</v>
      </c>
      <c r="L12" s="249" t="e">
        <f>L13+L16+L21</f>
        <v>#REF!</v>
      </c>
      <c r="M12" s="249">
        <f t="shared" si="2"/>
        <v>16810100</v>
      </c>
      <c r="N12" s="249">
        <f>N13+N15+N19+N21</f>
        <v>15992053.349999998</v>
      </c>
      <c r="O12" s="250">
        <f t="shared" si="0"/>
        <v>95.13360033551257</v>
      </c>
      <c r="P12" s="391"/>
      <c r="Q12" s="391"/>
      <c r="R12" s="391"/>
      <c r="S12" s="391"/>
      <c r="T12" s="391"/>
      <c r="U12" s="391"/>
      <c r="V12" s="251">
        <f t="shared" si="1"/>
        <v>95.13360033551257</v>
      </c>
      <c r="X12" s="542"/>
    </row>
    <row r="13" spans="1:24" s="529" customFormat="1" ht="24.75" customHeight="1">
      <c r="A13" s="353" t="s">
        <v>411</v>
      </c>
      <c r="B13" s="504" t="s">
        <v>321</v>
      </c>
      <c r="C13" s="353" t="s">
        <v>4</v>
      </c>
      <c r="D13" s="353" t="s">
        <v>320</v>
      </c>
      <c r="E13" s="353" t="s">
        <v>730</v>
      </c>
      <c r="F13" s="353"/>
      <c r="G13" s="353"/>
      <c r="H13" s="621">
        <f>H14</f>
        <v>1105700</v>
      </c>
      <c r="I13" s="387"/>
      <c r="J13" s="387"/>
      <c r="K13" s="387"/>
      <c r="L13" s="388"/>
      <c r="M13" s="287">
        <f t="shared" si="2"/>
        <v>1105700</v>
      </c>
      <c r="N13" s="287">
        <f>N14</f>
        <v>1105003.38</v>
      </c>
      <c r="O13" s="361">
        <f t="shared" si="0"/>
        <v>99.93699737722709</v>
      </c>
      <c r="P13" s="389"/>
      <c r="Q13" s="389"/>
      <c r="R13" s="389"/>
      <c r="S13" s="389"/>
      <c r="T13" s="389"/>
      <c r="U13" s="389"/>
      <c r="V13" s="362">
        <f t="shared" si="1"/>
        <v>99.93699737722709</v>
      </c>
      <c r="X13" s="530"/>
    </row>
    <row r="14" spans="1:24" s="395" customFormat="1" ht="82.5" customHeight="1">
      <c r="A14" s="354" t="s">
        <v>255</v>
      </c>
      <c r="B14" s="459" t="s">
        <v>412</v>
      </c>
      <c r="C14" s="354" t="s">
        <v>4</v>
      </c>
      <c r="D14" s="354" t="s">
        <v>320</v>
      </c>
      <c r="E14" s="354" t="s">
        <v>730</v>
      </c>
      <c r="F14" s="364" t="s">
        <v>405</v>
      </c>
      <c r="G14" s="364"/>
      <c r="H14" s="622">
        <v>1105700</v>
      </c>
      <c r="I14" s="531"/>
      <c r="J14" s="531"/>
      <c r="K14" s="531"/>
      <c r="L14" s="532"/>
      <c r="M14" s="286">
        <f t="shared" si="2"/>
        <v>1105700</v>
      </c>
      <c r="N14" s="368">
        <v>1105003.38</v>
      </c>
      <c r="O14" s="284">
        <f t="shared" si="0"/>
        <v>99.93699737722709</v>
      </c>
      <c r="P14" s="533"/>
      <c r="Q14" s="533"/>
      <c r="R14" s="533"/>
      <c r="S14" s="533"/>
      <c r="T14" s="533"/>
      <c r="U14" s="533"/>
      <c r="V14" s="369">
        <f t="shared" si="1"/>
        <v>99.93699737722709</v>
      </c>
      <c r="X14" s="538"/>
    </row>
    <row r="15" spans="1:24" s="529" customFormat="1" ht="79.5" customHeight="1">
      <c r="A15" s="353" t="s">
        <v>259</v>
      </c>
      <c r="B15" s="505" t="s">
        <v>136</v>
      </c>
      <c r="C15" s="394" t="s">
        <v>4</v>
      </c>
      <c r="D15" s="353" t="s">
        <v>320</v>
      </c>
      <c r="E15" s="353" t="s">
        <v>731</v>
      </c>
      <c r="F15" s="353"/>
      <c r="G15" s="353"/>
      <c r="H15" s="621">
        <f>H16+H17+H18</f>
        <v>13323100</v>
      </c>
      <c r="I15" s="279"/>
      <c r="J15" s="279"/>
      <c r="K15" s="279"/>
      <c r="L15" s="543"/>
      <c r="M15" s="287">
        <f t="shared" si="2"/>
        <v>13323100</v>
      </c>
      <c r="N15" s="544">
        <f>N16+N17+N18</f>
        <v>12631517.559999999</v>
      </c>
      <c r="O15" s="361">
        <f t="shared" si="0"/>
        <v>94.80914772087576</v>
      </c>
      <c r="P15" s="389"/>
      <c r="Q15" s="389"/>
      <c r="R15" s="389"/>
      <c r="S15" s="389"/>
      <c r="T15" s="389"/>
      <c r="U15" s="389"/>
      <c r="V15" s="362">
        <f t="shared" si="1"/>
        <v>94.80914772087576</v>
      </c>
      <c r="X15" s="530"/>
    </row>
    <row r="16" spans="1:24" s="535" customFormat="1" ht="59.25" customHeight="1">
      <c r="A16" s="354" t="s">
        <v>260</v>
      </c>
      <c r="B16" s="459" t="s">
        <v>412</v>
      </c>
      <c r="C16" s="364" t="s">
        <v>4</v>
      </c>
      <c r="D16" s="364" t="s">
        <v>320</v>
      </c>
      <c r="E16" s="354" t="s">
        <v>731</v>
      </c>
      <c r="F16" s="354" t="s">
        <v>405</v>
      </c>
      <c r="G16" s="354"/>
      <c r="H16" s="622">
        <v>10427300</v>
      </c>
      <c r="I16" s="260" t="e">
        <f>SUM(I17:I20)</f>
        <v>#REF!</v>
      </c>
      <c r="J16" s="260" t="e">
        <f>SUM(J17:J20)</f>
        <v>#REF!</v>
      </c>
      <c r="K16" s="260" t="e">
        <f>SUM(K17:K20)</f>
        <v>#REF!</v>
      </c>
      <c r="L16" s="260" t="e">
        <f>SUM(L17:L20)</f>
        <v>#REF!</v>
      </c>
      <c r="M16" s="286">
        <f t="shared" si="2"/>
        <v>10427300</v>
      </c>
      <c r="N16" s="260">
        <f>'2016 год прил. №1'!E131+'2016 год прил. №1'!E133+'2016 год прил. №1'!E135</f>
        <v>10341296.6</v>
      </c>
      <c r="O16" s="284">
        <f t="shared" si="0"/>
        <v>99.17520930634008</v>
      </c>
      <c r="P16" s="426"/>
      <c r="Q16" s="426"/>
      <c r="R16" s="426"/>
      <c r="S16" s="426"/>
      <c r="T16" s="426"/>
      <c r="U16" s="426"/>
      <c r="V16" s="369">
        <f aca="true" t="shared" si="3" ref="V16:V55">N16/M16*100</f>
        <v>99.17520930634008</v>
      </c>
      <c r="X16" s="538"/>
    </row>
    <row r="17" spans="1:24" s="535" customFormat="1" ht="37.5" customHeight="1">
      <c r="A17" s="354" t="s">
        <v>318</v>
      </c>
      <c r="B17" s="363" t="s">
        <v>413</v>
      </c>
      <c r="C17" s="364" t="s">
        <v>4</v>
      </c>
      <c r="D17" s="364" t="s">
        <v>320</v>
      </c>
      <c r="E17" s="354" t="s">
        <v>731</v>
      </c>
      <c r="F17" s="354" t="s">
        <v>336</v>
      </c>
      <c r="G17" s="354"/>
      <c r="H17" s="622">
        <v>2834400</v>
      </c>
      <c r="I17" s="261">
        <f>I18</f>
        <v>26</v>
      </c>
      <c r="J17" s="261">
        <f>J18</f>
        <v>26</v>
      </c>
      <c r="K17" s="261">
        <f>K18</f>
        <v>26</v>
      </c>
      <c r="L17" s="258">
        <f>L18</f>
        <v>25.8</v>
      </c>
      <c r="M17" s="286">
        <f t="shared" si="2"/>
        <v>2834400</v>
      </c>
      <c r="N17" s="427">
        <f>'2016 год прил. №1'!E137+'2016 год прил. №1'!E142</f>
        <v>2280786.01</v>
      </c>
      <c r="O17" s="284">
        <f t="shared" si="0"/>
        <v>80.46803591589048</v>
      </c>
      <c r="P17" s="426"/>
      <c r="Q17" s="426"/>
      <c r="R17" s="426"/>
      <c r="S17" s="426"/>
      <c r="T17" s="426"/>
      <c r="U17" s="426"/>
      <c r="V17" s="369">
        <f t="shared" si="3"/>
        <v>80.46803591589048</v>
      </c>
      <c r="X17" s="538"/>
    </row>
    <row r="18" spans="1:24" s="535" customFormat="1" ht="22.5" customHeight="1">
      <c r="A18" s="354" t="s">
        <v>319</v>
      </c>
      <c r="B18" s="325" t="s">
        <v>408</v>
      </c>
      <c r="C18" s="364" t="s">
        <v>4</v>
      </c>
      <c r="D18" s="354" t="s">
        <v>320</v>
      </c>
      <c r="E18" s="354" t="s">
        <v>731</v>
      </c>
      <c r="F18" s="354" t="s">
        <v>406</v>
      </c>
      <c r="G18" s="364"/>
      <c r="H18" s="622">
        <v>61400</v>
      </c>
      <c r="I18" s="536">
        <v>26</v>
      </c>
      <c r="J18" s="536">
        <v>26</v>
      </c>
      <c r="K18" s="536">
        <v>26</v>
      </c>
      <c r="L18" s="537">
        <v>25.8</v>
      </c>
      <c r="M18" s="286">
        <f t="shared" si="2"/>
        <v>61400</v>
      </c>
      <c r="N18" s="427">
        <f>'2016 год прил. №1'!E149+'2016 год прил. №1'!E151</f>
        <v>9434.95</v>
      </c>
      <c r="O18" s="284">
        <f t="shared" si="0"/>
        <v>15.366368078175896</v>
      </c>
      <c r="P18" s="426"/>
      <c r="Q18" s="426"/>
      <c r="R18" s="426"/>
      <c r="S18" s="426"/>
      <c r="T18" s="426"/>
      <c r="U18" s="426"/>
      <c r="V18" s="369">
        <f t="shared" si="3"/>
        <v>15.366368078175896</v>
      </c>
      <c r="X18" s="538"/>
    </row>
    <row r="19" spans="1:24" s="421" customFormat="1" ht="20.25" customHeight="1">
      <c r="A19" s="353" t="s">
        <v>407</v>
      </c>
      <c r="B19" s="402" t="s">
        <v>415</v>
      </c>
      <c r="C19" s="394" t="s">
        <v>4</v>
      </c>
      <c r="D19" s="394" t="s">
        <v>320</v>
      </c>
      <c r="E19" s="394" t="s">
        <v>732</v>
      </c>
      <c r="F19" s="394"/>
      <c r="G19" s="394"/>
      <c r="H19" s="621">
        <f>H20</f>
        <v>6000</v>
      </c>
      <c r="I19" s="550" t="e">
        <f>#REF!</f>
        <v>#REF!</v>
      </c>
      <c r="J19" s="550" t="e">
        <f>#REF!</f>
        <v>#REF!</v>
      </c>
      <c r="K19" s="550" t="e">
        <f>#REF!</f>
        <v>#REF!</v>
      </c>
      <c r="L19" s="543" t="e">
        <f>#REF!</f>
        <v>#REF!</v>
      </c>
      <c r="M19" s="287">
        <f t="shared" si="2"/>
        <v>6000</v>
      </c>
      <c r="N19" s="422">
        <f>N20</f>
        <v>6000</v>
      </c>
      <c r="O19" s="361">
        <f t="shared" si="0"/>
        <v>100</v>
      </c>
      <c r="P19" s="428"/>
      <c r="Q19" s="428"/>
      <c r="R19" s="428"/>
      <c r="S19" s="428"/>
      <c r="T19" s="428"/>
      <c r="U19" s="428"/>
      <c r="V19" s="362">
        <f t="shared" si="3"/>
        <v>100</v>
      </c>
      <c r="X19" s="530"/>
    </row>
    <row r="20" spans="1:24" s="535" customFormat="1" ht="39" customHeight="1">
      <c r="A20" s="354" t="s">
        <v>416</v>
      </c>
      <c r="B20" s="363" t="s">
        <v>413</v>
      </c>
      <c r="C20" s="364" t="s">
        <v>4</v>
      </c>
      <c r="D20" s="364" t="s">
        <v>320</v>
      </c>
      <c r="E20" s="364" t="s">
        <v>732</v>
      </c>
      <c r="F20" s="364" t="s">
        <v>336</v>
      </c>
      <c r="G20" s="364"/>
      <c r="H20" s="622">
        <v>6000</v>
      </c>
      <c r="I20" s="261"/>
      <c r="J20" s="261"/>
      <c r="K20" s="261"/>
      <c r="L20" s="258"/>
      <c r="M20" s="286">
        <f t="shared" si="2"/>
        <v>6000</v>
      </c>
      <c r="N20" s="427">
        <v>6000</v>
      </c>
      <c r="O20" s="284">
        <f t="shared" si="0"/>
        <v>100</v>
      </c>
      <c r="P20" s="426"/>
      <c r="Q20" s="426"/>
      <c r="R20" s="426"/>
      <c r="S20" s="426"/>
      <c r="T20" s="426"/>
      <c r="U20" s="426"/>
      <c r="V20" s="369">
        <f t="shared" si="3"/>
        <v>100</v>
      </c>
      <c r="X20" s="538"/>
    </row>
    <row r="21" spans="1:24" s="421" customFormat="1" ht="38.25" customHeight="1">
      <c r="A21" s="353" t="s">
        <v>733</v>
      </c>
      <c r="B21" s="460" t="s">
        <v>222</v>
      </c>
      <c r="C21" s="403" t="s">
        <v>4</v>
      </c>
      <c r="D21" s="394" t="s">
        <v>320</v>
      </c>
      <c r="E21" s="394" t="s">
        <v>734</v>
      </c>
      <c r="F21" s="394"/>
      <c r="G21" s="394"/>
      <c r="H21" s="621">
        <f>H22+H23</f>
        <v>2375300</v>
      </c>
      <c r="I21" s="277">
        <f aca="true" t="shared" si="4" ref="I21:U21">I22</f>
        <v>10831</v>
      </c>
      <c r="J21" s="277">
        <f t="shared" si="4"/>
        <v>11620</v>
      </c>
      <c r="K21" s="277">
        <f t="shared" si="4"/>
        <v>12517.8</v>
      </c>
      <c r="L21" s="277">
        <f t="shared" si="4"/>
        <v>13912.500000000002</v>
      </c>
      <c r="M21" s="287">
        <f t="shared" si="2"/>
        <v>2375300</v>
      </c>
      <c r="N21" s="277">
        <f>N22+N23</f>
        <v>2249532.41</v>
      </c>
      <c r="O21" s="277">
        <f t="shared" si="4"/>
        <v>94.32157378087396</v>
      </c>
      <c r="P21" s="277">
        <f t="shared" si="4"/>
        <v>0</v>
      </c>
      <c r="Q21" s="277">
        <f t="shared" si="4"/>
        <v>0</v>
      </c>
      <c r="R21" s="277">
        <f t="shared" si="4"/>
        <v>0</v>
      </c>
      <c r="S21" s="277">
        <f t="shared" si="4"/>
        <v>0</v>
      </c>
      <c r="T21" s="277">
        <f t="shared" si="4"/>
        <v>0</v>
      </c>
      <c r="U21" s="277">
        <f t="shared" si="4"/>
        <v>0</v>
      </c>
      <c r="V21" s="362">
        <f t="shared" si="3"/>
        <v>94.70519134425126</v>
      </c>
      <c r="X21" s="530"/>
    </row>
    <row r="22" spans="1:24" s="395" customFormat="1" ht="75.75" customHeight="1">
      <c r="A22" s="354" t="s">
        <v>735</v>
      </c>
      <c r="B22" s="367" t="s">
        <v>412</v>
      </c>
      <c r="C22" s="366" t="s">
        <v>4</v>
      </c>
      <c r="D22" s="364" t="s">
        <v>320</v>
      </c>
      <c r="E22" s="364" t="s">
        <v>734</v>
      </c>
      <c r="F22" s="364" t="s">
        <v>405</v>
      </c>
      <c r="G22" s="364"/>
      <c r="H22" s="622">
        <v>2210600</v>
      </c>
      <c r="I22" s="260">
        <f>I23+I25+I54</f>
        <v>10831</v>
      </c>
      <c r="J22" s="260">
        <f>J23+J25+J54</f>
        <v>11620</v>
      </c>
      <c r="K22" s="260">
        <f>K23+K25+K54</f>
        <v>12517.8</v>
      </c>
      <c r="L22" s="260">
        <f>L23+L25+L54</f>
        <v>13912.500000000002</v>
      </c>
      <c r="M22" s="286">
        <f t="shared" si="2"/>
        <v>2210600</v>
      </c>
      <c r="N22" s="260">
        <f>'2016 год прил. №1'!E114+'2016 год прил. №1'!E116</f>
        <v>2085072.71</v>
      </c>
      <c r="O22" s="284">
        <f>N22/H22*100</f>
        <v>94.32157378087396</v>
      </c>
      <c r="P22" s="533"/>
      <c r="Q22" s="533"/>
      <c r="R22" s="533"/>
      <c r="S22" s="533"/>
      <c r="T22" s="533"/>
      <c r="U22" s="533"/>
      <c r="V22" s="369">
        <f t="shared" si="3"/>
        <v>94.32157378087396</v>
      </c>
      <c r="X22" s="538"/>
    </row>
    <row r="23" spans="1:24" s="395" customFormat="1" ht="38.25" customHeight="1">
      <c r="A23" s="354" t="s">
        <v>736</v>
      </c>
      <c r="B23" s="365" t="s">
        <v>413</v>
      </c>
      <c r="C23" s="366" t="s">
        <v>4</v>
      </c>
      <c r="D23" s="364" t="s">
        <v>320</v>
      </c>
      <c r="E23" s="364" t="s">
        <v>734</v>
      </c>
      <c r="F23" s="364" t="s">
        <v>336</v>
      </c>
      <c r="G23" s="364"/>
      <c r="H23" s="622">
        <v>164700</v>
      </c>
      <c r="I23" s="539"/>
      <c r="J23" s="539"/>
      <c r="K23" s="539"/>
      <c r="L23" s="540"/>
      <c r="M23" s="286">
        <f t="shared" si="2"/>
        <v>164700</v>
      </c>
      <c r="N23" s="541">
        <f>'2016 год прил. №1'!E118+'2016 год прил. №1'!E120</f>
        <v>164459.7</v>
      </c>
      <c r="O23" s="284">
        <f>N23/H23*100</f>
        <v>99.85409836065574</v>
      </c>
      <c r="P23" s="533"/>
      <c r="Q23" s="533"/>
      <c r="R23" s="533"/>
      <c r="S23" s="533"/>
      <c r="T23" s="533"/>
      <c r="U23" s="533"/>
      <c r="V23" s="369">
        <f t="shared" si="3"/>
        <v>99.85409836065574</v>
      </c>
      <c r="X23" s="538"/>
    </row>
    <row r="24" spans="1:24" s="547" customFormat="1" ht="21" customHeight="1">
      <c r="A24" s="293" t="s">
        <v>259</v>
      </c>
      <c r="B24" s="291" t="s">
        <v>417</v>
      </c>
      <c r="C24" s="283" t="s">
        <v>4</v>
      </c>
      <c r="D24" s="283" t="s">
        <v>326</v>
      </c>
      <c r="E24" s="283"/>
      <c r="F24" s="283"/>
      <c r="G24" s="283"/>
      <c r="H24" s="620">
        <v>60000</v>
      </c>
      <c r="I24" s="545">
        <f>I25</f>
        <v>10831</v>
      </c>
      <c r="J24" s="545">
        <f>J25</f>
        <v>11620</v>
      </c>
      <c r="K24" s="545">
        <f>K25</f>
        <v>12517.8</v>
      </c>
      <c r="L24" s="545">
        <f>L25</f>
        <v>13912.500000000002</v>
      </c>
      <c r="M24" s="249">
        <f t="shared" si="2"/>
        <v>60000</v>
      </c>
      <c r="N24" s="295"/>
      <c r="O24" s="250">
        <f>N24/H24*100</f>
        <v>0</v>
      </c>
      <c r="P24" s="391"/>
      <c r="Q24" s="391"/>
      <c r="R24" s="391"/>
      <c r="S24" s="391"/>
      <c r="T24" s="391"/>
      <c r="U24" s="391"/>
      <c r="V24" s="251">
        <f t="shared" si="3"/>
        <v>0</v>
      </c>
      <c r="X24" s="542"/>
    </row>
    <row r="25" spans="1:24" s="535" customFormat="1" ht="18" customHeight="1">
      <c r="A25" s="353" t="s">
        <v>260</v>
      </c>
      <c r="B25" s="460" t="s">
        <v>325</v>
      </c>
      <c r="C25" s="403" t="s">
        <v>4</v>
      </c>
      <c r="D25" s="394" t="s">
        <v>326</v>
      </c>
      <c r="E25" s="394" t="s">
        <v>737</v>
      </c>
      <c r="F25" s="394"/>
      <c r="G25" s="394"/>
      <c r="H25" s="621">
        <v>60000</v>
      </c>
      <c r="I25" s="274">
        <f>SUM(I29:I53)</f>
        <v>10831</v>
      </c>
      <c r="J25" s="274">
        <f>SUM(J29:J53)</f>
        <v>11620</v>
      </c>
      <c r="K25" s="274">
        <f>SUM(K29:K53)</f>
        <v>12517.8</v>
      </c>
      <c r="L25" s="274">
        <f>SUM(L29:L53)</f>
        <v>13912.500000000002</v>
      </c>
      <c r="M25" s="287">
        <f t="shared" si="2"/>
        <v>60000</v>
      </c>
      <c r="N25" s="274"/>
      <c r="O25" s="284">
        <f>N25/H25*100</f>
        <v>0</v>
      </c>
      <c r="P25" s="426"/>
      <c r="Q25" s="426"/>
      <c r="R25" s="426"/>
      <c r="S25" s="426"/>
      <c r="T25" s="426"/>
      <c r="U25" s="426"/>
      <c r="V25" s="369">
        <f t="shared" si="3"/>
        <v>0</v>
      </c>
      <c r="X25" s="530"/>
    </row>
    <row r="26" spans="1:24" s="549" customFormat="1" ht="18.75" customHeight="1">
      <c r="A26" s="354" t="s">
        <v>316</v>
      </c>
      <c r="B26" s="367" t="s">
        <v>408</v>
      </c>
      <c r="C26" s="366" t="s">
        <v>4</v>
      </c>
      <c r="D26" s="364" t="s">
        <v>326</v>
      </c>
      <c r="E26" s="364" t="s">
        <v>737</v>
      </c>
      <c r="F26" s="364" t="s">
        <v>406</v>
      </c>
      <c r="G26" s="364"/>
      <c r="H26" s="622">
        <v>60000</v>
      </c>
      <c r="I26" s="274">
        <f>I27+I29+I33+I35+I37+I39</f>
        <v>5316</v>
      </c>
      <c r="J26" s="274">
        <f>J27+J29+J33+J35+J37+J39</f>
        <v>5270</v>
      </c>
      <c r="K26" s="274">
        <f>K27+K29+K33+K35+K37+K39</f>
        <v>5317.4</v>
      </c>
      <c r="L26" s="274">
        <f>L27+L29+L33+L35+L37+L39</f>
        <v>5407.900000000001</v>
      </c>
      <c r="M26" s="286">
        <f t="shared" si="2"/>
        <v>60000</v>
      </c>
      <c r="N26" s="274"/>
      <c r="O26" s="284">
        <f aca="true" t="shared" si="5" ref="O26:O33">N26/H26*100</f>
        <v>0</v>
      </c>
      <c r="P26" s="548"/>
      <c r="Q26" s="548"/>
      <c r="R26" s="548"/>
      <c r="S26" s="548"/>
      <c r="T26" s="548"/>
      <c r="U26" s="548"/>
      <c r="V26" s="369">
        <f t="shared" si="3"/>
        <v>0</v>
      </c>
      <c r="X26" s="538"/>
    </row>
    <row r="27" spans="1:24" s="552" customFormat="1" ht="20.25">
      <c r="A27" s="379" t="s">
        <v>262</v>
      </c>
      <c r="B27" s="508" t="s">
        <v>418</v>
      </c>
      <c r="C27" s="399" t="s">
        <v>4</v>
      </c>
      <c r="D27" s="379" t="s">
        <v>327</v>
      </c>
      <c r="E27" s="379"/>
      <c r="F27" s="379"/>
      <c r="G27" s="379"/>
      <c r="H27" s="620">
        <v>262500</v>
      </c>
      <c r="I27" s="400">
        <f>I28</f>
        <v>41</v>
      </c>
      <c r="J27" s="400">
        <f>J28</f>
        <v>41</v>
      </c>
      <c r="K27" s="400">
        <f>K28</f>
        <v>41</v>
      </c>
      <c r="L27" s="400">
        <f>L28</f>
        <v>41</v>
      </c>
      <c r="M27" s="249">
        <f t="shared" si="2"/>
        <v>262500</v>
      </c>
      <c r="N27" s="401">
        <f>N28+N30</f>
        <v>256952</v>
      </c>
      <c r="O27" s="250">
        <f t="shared" si="5"/>
        <v>97.88647619047619</v>
      </c>
      <c r="P27" s="551"/>
      <c r="Q27" s="551"/>
      <c r="R27" s="551"/>
      <c r="S27" s="551"/>
      <c r="T27" s="551"/>
      <c r="U27" s="551"/>
      <c r="V27" s="251">
        <f t="shared" si="3"/>
        <v>97.88647619047619</v>
      </c>
      <c r="X27" s="542"/>
    </row>
    <row r="28" spans="1:24" s="270" customFormat="1" ht="23.25" customHeight="1">
      <c r="A28" s="353" t="s">
        <v>263</v>
      </c>
      <c r="B28" s="509" t="s">
        <v>244</v>
      </c>
      <c r="C28" s="510" t="s">
        <v>4</v>
      </c>
      <c r="D28" s="353" t="s">
        <v>327</v>
      </c>
      <c r="E28" s="394" t="s">
        <v>738</v>
      </c>
      <c r="F28" s="353"/>
      <c r="G28" s="353"/>
      <c r="H28" s="621">
        <v>180000</v>
      </c>
      <c r="I28" s="563">
        <v>41</v>
      </c>
      <c r="J28" s="563">
        <v>41</v>
      </c>
      <c r="K28" s="563">
        <v>41</v>
      </c>
      <c r="L28" s="397">
        <v>41</v>
      </c>
      <c r="M28" s="287">
        <f t="shared" si="2"/>
        <v>180000</v>
      </c>
      <c r="N28" s="463">
        <f>N29</f>
        <v>180000</v>
      </c>
      <c r="O28" s="361">
        <f t="shared" si="5"/>
        <v>100</v>
      </c>
      <c r="P28" s="428"/>
      <c r="Q28" s="428"/>
      <c r="R28" s="428"/>
      <c r="S28" s="428"/>
      <c r="T28" s="428"/>
      <c r="U28" s="428"/>
      <c r="V28" s="362">
        <f t="shared" si="3"/>
        <v>100</v>
      </c>
      <c r="X28" s="378"/>
    </row>
    <row r="29" spans="1:24" s="231" customFormat="1" ht="39" customHeight="1">
      <c r="A29" s="364" t="s">
        <v>322</v>
      </c>
      <c r="B29" s="365" t="s">
        <v>413</v>
      </c>
      <c r="C29" s="366" t="s">
        <v>4</v>
      </c>
      <c r="D29" s="364" t="s">
        <v>327</v>
      </c>
      <c r="E29" s="364" t="s">
        <v>738</v>
      </c>
      <c r="F29" s="364" t="s">
        <v>336</v>
      </c>
      <c r="G29" s="364"/>
      <c r="H29" s="622">
        <v>180000</v>
      </c>
      <c r="I29" s="560">
        <f>SUM(I30:I32)</f>
        <v>4549</v>
      </c>
      <c r="J29" s="560">
        <f>SUM(J30:J32)</f>
        <v>4540</v>
      </c>
      <c r="K29" s="560">
        <f>SUM(K30:K32)</f>
        <v>4583.4</v>
      </c>
      <c r="L29" s="560">
        <f>SUM(L30:L32)</f>
        <v>4647.6</v>
      </c>
      <c r="M29" s="286">
        <f t="shared" si="2"/>
        <v>180000</v>
      </c>
      <c r="N29" s="461">
        <v>180000</v>
      </c>
      <c r="O29" s="284">
        <f t="shared" si="5"/>
        <v>100</v>
      </c>
      <c r="P29" s="426"/>
      <c r="Q29" s="426"/>
      <c r="R29" s="426"/>
      <c r="S29" s="426"/>
      <c r="T29" s="426"/>
      <c r="U29" s="426"/>
      <c r="V29" s="369">
        <f t="shared" si="3"/>
        <v>100</v>
      </c>
      <c r="X29" s="561"/>
    </row>
    <row r="30" spans="1:24" s="270" customFormat="1" ht="23.25" customHeight="1">
      <c r="A30" s="353" t="s">
        <v>419</v>
      </c>
      <c r="B30" s="509" t="s">
        <v>726</v>
      </c>
      <c r="C30" s="403" t="s">
        <v>4</v>
      </c>
      <c r="D30" s="394" t="s">
        <v>327</v>
      </c>
      <c r="E30" s="394" t="s">
        <v>739</v>
      </c>
      <c r="F30" s="394"/>
      <c r="G30" s="394"/>
      <c r="H30" s="621">
        <v>77500</v>
      </c>
      <c r="I30" s="396">
        <f>I31+I35+I40+I41</f>
        <v>1767</v>
      </c>
      <c r="J30" s="396">
        <f>J31+J35+J40+J41</f>
        <v>1758</v>
      </c>
      <c r="K30" s="396">
        <f>K31+K35+K40+K41</f>
        <v>1776.8</v>
      </c>
      <c r="L30" s="397">
        <f>L31+L35+L40+L41</f>
        <v>1817.3</v>
      </c>
      <c r="M30" s="287">
        <f t="shared" si="2"/>
        <v>77500</v>
      </c>
      <c r="N30" s="463">
        <f>N31</f>
        <v>76952</v>
      </c>
      <c r="O30" s="361">
        <f t="shared" si="5"/>
        <v>99.29290322580646</v>
      </c>
      <c r="P30" s="428"/>
      <c r="Q30" s="428"/>
      <c r="R30" s="428"/>
      <c r="S30" s="428"/>
      <c r="T30" s="428"/>
      <c r="U30" s="428"/>
      <c r="V30" s="362">
        <f t="shared" si="3"/>
        <v>99.29290322580646</v>
      </c>
      <c r="X30" s="378"/>
    </row>
    <row r="31" spans="1:24" s="265" customFormat="1" ht="37.5">
      <c r="A31" s="354" t="s">
        <v>421</v>
      </c>
      <c r="B31" s="365" t="s">
        <v>413</v>
      </c>
      <c r="C31" s="366" t="s">
        <v>4</v>
      </c>
      <c r="D31" s="364" t="s">
        <v>327</v>
      </c>
      <c r="E31" s="364" t="s">
        <v>739</v>
      </c>
      <c r="F31" s="364" t="s">
        <v>336</v>
      </c>
      <c r="G31" s="364"/>
      <c r="H31" s="622">
        <v>77500</v>
      </c>
      <c r="I31" s="556">
        <f>SUM(I32:I33)</f>
        <v>1552</v>
      </c>
      <c r="J31" s="556">
        <f>SUM(J32:J33)</f>
        <v>1552</v>
      </c>
      <c r="K31" s="556">
        <f>SUM(K32:K33)</f>
        <v>1565.8</v>
      </c>
      <c r="L31" s="555">
        <f>SUM(L32:L33)</f>
        <v>1579.3</v>
      </c>
      <c r="M31" s="286">
        <f t="shared" si="2"/>
        <v>77500</v>
      </c>
      <c r="N31" s="461">
        <f>'2016 год прил. №1'!E175</f>
        <v>76952</v>
      </c>
      <c r="O31" s="284">
        <f t="shared" si="5"/>
        <v>99.29290322580646</v>
      </c>
      <c r="P31" s="557"/>
      <c r="Q31" s="557"/>
      <c r="R31" s="557"/>
      <c r="S31" s="557"/>
      <c r="T31" s="557"/>
      <c r="U31" s="557"/>
      <c r="V31" s="369">
        <f t="shared" si="3"/>
        <v>99.29290322580646</v>
      </c>
      <c r="X31" s="561"/>
    </row>
    <row r="32" spans="1:24" s="270" customFormat="1" ht="40.5" customHeight="1">
      <c r="A32" s="394" t="s">
        <v>422</v>
      </c>
      <c r="B32" s="511" t="s">
        <v>423</v>
      </c>
      <c r="C32" s="394" t="s">
        <v>4</v>
      </c>
      <c r="D32" s="394" t="s">
        <v>327</v>
      </c>
      <c r="E32" s="462" t="s">
        <v>740</v>
      </c>
      <c r="F32" s="394"/>
      <c r="G32" s="394"/>
      <c r="H32" s="621">
        <v>5000</v>
      </c>
      <c r="I32" s="396">
        <v>1230</v>
      </c>
      <c r="J32" s="396">
        <v>1230</v>
      </c>
      <c r="K32" s="396">
        <v>1240.8</v>
      </c>
      <c r="L32" s="397">
        <v>1251</v>
      </c>
      <c r="M32" s="287">
        <f t="shared" si="2"/>
        <v>5000</v>
      </c>
      <c r="N32" s="568">
        <f>N33</f>
        <v>0</v>
      </c>
      <c r="O32" s="361">
        <f t="shared" si="5"/>
        <v>0</v>
      </c>
      <c r="P32" s="428"/>
      <c r="Q32" s="428"/>
      <c r="R32" s="428"/>
      <c r="S32" s="428"/>
      <c r="T32" s="428"/>
      <c r="U32" s="428"/>
      <c r="V32" s="362">
        <f t="shared" si="3"/>
        <v>0</v>
      </c>
      <c r="X32" s="378"/>
    </row>
    <row r="33" spans="1:24" s="231" customFormat="1" ht="41.25" customHeight="1">
      <c r="A33" s="364" t="s">
        <v>424</v>
      </c>
      <c r="B33" s="564" t="s">
        <v>413</v>
      </c>
      <c r="C33" s="364" t="s">
        <v>4</v>
      </c>
      <c r="D33" s="364" t="s">
        <v>327</v>
      </c>
      <c r="E33" s="565" t="s">
        <v>740</v>
      </c>
      <c r="F33" s="364" t="s">
        <v>336</v>
      </c>
      <c r="G33" s="364"/>
      <c r="H33" s="622">
        <v>5000</v>
      </c>
      <c r="I33" s="566">
        <v>322</v>
      </c>
      <c r="J33" s="566">
        <v>322</v>
      </c>
      <c r="K33" s="566">
        <v>325</v>
      </c>
      <c r="L33" s="567">
        <v>328.3</v>
      </c>
      <c r="M33" s="286">
        <f t="shared" si="2"/>
        <v>5000</v>
      </c>
      <c r="N33" s="461"/>
      <c r="O33" s="284">
        <f t="shared" si="5"/>
        <v>0</v>
      </c>
      <c r="P33" s="426"/>
      <c r="Q33" s="426"/>
      <c r="R33" s="426"/>
      <c r="S33" s="426"/>
      <c r="T33" s="426"/>
      <c r="U33" s="426"/>
      <c r="V33" s="369">
        <f t="shared" si="3"/>
        <v>0</v>
      </c>
      <c r="X33" s="561"/>
    </row>
    <row r="34" spans="1:24" s="572" customFormat="1" ht="20.25">
      <c r="A34" s="380" t="s">
        <v>142</v>
      </c>
      <c r="B34" s="513" t="s">
        <v>368</v>
      </c>
      <c r="C34" s="405" t="s">
        <v>4</v>
      </c>
      <c r="D34" s="380" t="s">
        <v>369</v>
      </c>
      <c r="E34" s="416"/>
      <c r="F34" s="380"/>
      <c r="G34" s="380"/>
      <c r="H34" s="619">
        <v>11219900</v>
      </c>
      <c r="I34" s="570"/>
      <c r="J34" s="570"/>
      <c r="K34" s="570"/>
      <c r="L34" s="571"/>
      <c r="M34" s="382">
        <f t="shared" si="2"/>
        <v>11219900</v>
      </c>
      <c r="N34" s="407">
        <f>N35</f>
        <v>11201727.48</v>
      </c>
      <c r="O34" s="383">
        <f aca="true" t="shared" si="6" ref="O34:O44">N34/H34*100</f>
        <v>99.83803313755025</v>
      </c>
      <c r="P34" s="409"/>
      <c r="Q34" s="409"/>
      <c r="R34" s="409"/>
      <c r="S34" s="409"/>
      <c r="T34" s="409"/>
      <c r="U34" s="409"/>
      <c r="V34" s="385">
        <f t="shared" si="3"/>
        <v>99.83803313755025</v>
      </c>
      <c r="X34" s="386"/>
    </row>
    <row r="35" spans="1:24" s="547" customFormat="1" ht="22.5" customHeight="1">
      <c r="A35" s="283" t="s">
        <v>366</v>
      </c>
      <c r="B35" s="291" t="s">
        <v>430</v>
      </c>
      <c r="C35" s="282" t="s">
        <v>4</v>
      </c>
      <c r="D35" s="283" t="s">
        <v>335</v>
      </c>
      <c r="E35" s="514"/>
      <c r="F35" s="283"/>
      <c r="G35" s="283"/>
      <c r="H35" s="620">
        <v>11219900</v>
      </c>
      <c r="I35" s="573">
        <f>SUM(I36:I39)</f>
        <v>203</v>
      </c>
      <c r="J35" s="573">
        <f>SUM(J36:J39)</f>
        <v>186</v>
      </c>
      <c r="K35" s="573">
        <f>SUM(K36:K39)</f>
        <v>187</v>
      </c>
      <c r="L35" s="574">
        <f>SUM(L36:L39)</f>
        <v>199</v>
      </c>
      <c r="M35" s="249">
        <f t="shared" si="2"/>
        <v>11219900</v>
      </c>
      <c r="N35" s="401">
        <f>N36</f>
        <v>11201727.48</v>
      </c>
      <c r="O35" s="250">
        <f t="shared" si="6"/>
        <v>99.83803313755025</v>
      </c>
      <c r="P35" s="575"/>
      <c r="Q35" s="575"/>
      <c r="R35" s="575"/>
      <c r="S35" s="575"/>
      <c r="T35" s="575"/>
      <c r="U35" s="575"/>
      <c r="V35" s="251">
        <f t="shared" si="3"/>
        <v>99.83803313755025</v>
      </c>
      <c r="X35" s="542"/>
    </row>
    <row r="36" spans="1:24" s="421" customFormat="1" ht="37.5">
      <c r="A36" s="394" t="s">
        <v>741</v>
      </c>
      <c r="B36" s="460" t="s">
        <v>431</v>
      </c>
      <c r="C36" s="403" t="s">
        <v>4</v>
      </c>
      <c r="D36" s="394" t="s">
        <v>335</v>
      </c>
      <c r="E36" s="353" t="s">
        <v>742</v>
      </c>
      <c r="F36" s="394"/>
      <c r="G36" s="394"/>
      <c r="H36" s="621">
        <v>11219900</v>
      </c>
      <c r="I36" s="558">
        <v>2</v>
      </c>
      <c r="J36" s="558">
        <v>2</v>
      </c>
      <c r="K36" s="558">
        <v>3</v>
      </c>
      <c r="L36" s="559">
        <v>3</v>
      </c>
      <c r="M36" s="287">
        <f t="shared" si="2"/>
        <v>11219900</v>
      </c>
      <c r="N36" s="463">
        <f>N37+N42+N49+N51+N53+N55</f>
        <v>11201727.48</v>
      </c>
      <c r="O36" s="361">
        <f t="shared" si="6"/>
        <v>99.83803313755025</v>
      </c>
      <c r="P36" s="428"/>
      <c r="Q36" s="428"/>
      <c r="R36" s="428"/>
      <c r="S36" s="428"/>
      <c r="T36" s="428"/>
      <c r="U36" s="428"/>
      <c r="V36" s="362">
        <f t="shared" si="3"/>
        <v>99.83803313755025</v>
      </c>
      <c r="X36" s="530"/>
    </row>
    <row r="37" spans="1:24" s="421" customFormat="1" ht="24.75" customHeight="1">
      <c r="A37" s="394" t="s">
        <v>741</v>
      </c>
      <c r="B37" s="460" t="s">
        <v>432</v>
      </c>
      <c r="C37" s="403" t="s">
        <v>4</v>
      </c>
      <c r="D37" s="394" t="s">
        <v>335</v>
      </c>
      <c r="E37" s="462" t="s">
        <v>743</v>
      </c>
      <c r="F37" s="394"/>
      <c r="G37" s="394"/>
      <c r="H37" s="621">
        <v>397400.00000000006</v>
      </c>
      <c r="I37" s="558">
        <v>1</v>
      </c>
      <c r="J37" s="558">
        <v>1</v>
      </c>
      <c r="K37" s="558">
        <v>1</v>
      </c>
      <c r="L37" s="559">
        <v>2</v>
      </c>
      <c r="M37" s="287">
        <f t="shared" si="2"/>
        <v>397400.00000000006</v>
      </c>
      <c r="N37" s="463">
        <f>N38+N40</f>
        <v>397024.56999999995</v>
      </c>
      <c r="O37" s="361">
        <f t="shared" si="6"/>
        <v>99.90552843482634</v>
      </c>
      <c r="P37" s="428"/>
      <c r="Q37" s="428"/>
      <c r="R37" s="428"/>
      <c r="S37" s="428"/>
      <c r="T37" s="428"/>
      <c r="U37" s="428"/>
      <c r="V37" s="362">
        <f t="shared" si="3"/>
        <v>99.90552843482634</v>
      </c>
      <c r="X37" s="530"/>
    </row>
    <row r="38" spans="1:24" s="421" customFormat="1" ht="37.5">
      <c r="A38" s="394" t="s">
        <v>456</v>
      </c>
      <c r="B38" s="402" t="s">
        <v>231</v>
      </c>
      <c r="C38" s="403" t="s">
        <v>4</v>
      </c>
      <c r="D38" s="394" t="s">
        <v>335</v>
      </c>
      <c r="E38" s="462" t="s">
        <v>744</v>
      </c>
      <c r="F38" s="394"/>
      <c r="G38" s="394"/>
      <c r="H38" s="621">
        <v>300100</v>
      </c>
      <c r="I38" s="558">
        <f>10-10</f>
        <v>0</v>
      </c>
      <c r="J38" s="558">
        <v>3</v>
      </c>
      <c r="K38" s="558">
        <v>3</v>
      </c>
      <c r="L38" s="559">
        <v>4</v>
      </c>
      <c r="M38" s="287">
        <f t="shared" si="2"/>
        <v>300100</v>
      </c>
      <c r="N38" s="463">
        <f>N39</f>
        <v>299907.07999999996</v>
      </c>
      <c r="O38" s="361">
        <f t="shared" si="6"/>
        <v>99.93571476174607</v>
      </c>
      <c r="P38" s="428"/>
      <c r="Q38" s="428"/>
      <c r="R38" s="428"/>
      <c r="S38" s="428"/>
      <c r="T38" s="428"/>
      <c r="U38" s="428"/>
      <c r="V38" s="362">
        <f t="shared" si="3"/>
        <v>99.93571476174607</v>
      </c>
      <c r="X38" s="530"/>
    </row>
    <row r="39" spans="1:24" s="535" customFormat="1" ht="37.5">
      <c r="A39" s="364" t="s">
        <v>353</v>
      </c>
      <c r="B39" s="365" t="s">
        <v>413</v>
      </c>
      <c r="C39" s="364" t="s">
        <v>4</v>
      </c>
      <c r="D39" s="364" t="s">
        <v>335</v>
      </c>
      <c r="E39" s="565" t="s">
        <v>744</v>
      </c>
      <c r="F39" s="364" t="s">
        <v>336</v>
      </c>
      <c r="G39" s="364"/>
      <c r="H39" s="622">
        <v>300100</v>
      </c>
      <c r="I39" s="566">
        <v>200</v>
      </c>
      <c r="J39" s="566">
        <v>180</v>
      </c>
      <c r="K39" s="566">
        <v>180</v>
      </c>
      <c r="L39" s="567">
        <v>190</v>
      </c>
      <c r="M39" s="286">
        <f t="shared" si="2"/>
        <v>300100</v>
      </c>
      <c r="N39" s="461">
        <f>'2016 год прил. №1'!E219</f>
        <v>299907.07999999996</v>
      </c>
      <c r="O39" s="284">
        <f t="shared" si="6"/>
        <v>99.93571476174607</v>
      </c>
      <c r="P39" s="426"/>
      <c r="Q39" s="426"/>
      <c r="R39" s="426"/>
      <c r="S39" s="426"/>
      <c r="T39" s="426"/>
      <c r="U39" s="426"/>
      <c r="V39" s="369">
        <f t="shared" si="3"/>
        <v>99.93571476174607</v>
      </c>
      <c r="X39" s="538"/>
    </row>
    <row r="40" spans="1:24" s="576" customFormat="1" ht="81.75" customHeight="1">
      <c r="A40" s="394" t="s">
        <v>457</v>
      </c>
      <c r="B40" s="402" t="s">
        <v>433</v>
      </c>
      <c r="C40" s="394" t="s">
        <v>4</v>
      </c>
      <c r="D40" s="394" t="s">
        <v>335</v>
      </c>
      <c r="E40" s="462" t="s">
        <v>745</v>
      </c>
      <c r="F40" s="394"/>
      <c r="G40" s="394"/>
      <c r="H40" s="621">
        <v>97300.00000000001</v>
      </c>
      <c r="I40" s="558">
        <v>2</v>
      </c>
      <c r="J40" s="579">
        <v>5</v>
      </c>
      <c r="K40" s="558">
        <v>4</v>
      </c>
      <c r="L40" s="580">
        <v>14</v>
      </c>
      <c r="M40" s="287">
        <f t="shared" si="2"/>
        <v>97300.00000000001</v>
      </c>
      <c r="N40" s="463">
        <f>N41</f>
        <v>97117.49</v>
      </c>
      <c r="O40" s="361">
        <f t="shared" si="6"/>
        <v>99.81242548818088</v>
      </c>
      <c r="P40" s="423"/>
      <c r="Q40" s="423"/>
      <c r="R40" s="423"/>
      <c r="S40" s="423"/>
      <c r="T40" s="423"/>
      <c r="U40" s="423"/>
      <c r="V40" s="362">
        <f t="shared" si="3"/>
        <v>99.81242548818088</v>
      </c>
      <c r="X40" s="530"/>
    </row>
    <row r="41" spans="1:24" s="578" customFormat="1" ht="18.75" customHeight="1">
      <c r="A41" s="364" t="s">
        <v>458</v>
      </c>
      <c r="B41" s="365" t="s">
        <v>413</v>
      </c>
      <c r="C41" s="364" t="s">
        <v>4</v>
      </c>
      <c r="D41" s="364" t="s">
        <v>335</v>
      </c>
      <c r="E41" s="565" t="s">
        <v>745</v>
      </c>
      <c r="F41" s="364" t="s">
        <v>336</v>
      </c>
      <c r="G41" s="364"/>
      <c r="H41" s="622">
        <v>97300.00000000001</v>
      </c>
      <c r="I41" s="581">
        <f aca="true" t="shared" si="7" ref="I41:L42">I42</f>
        <v>10</v>
      </c>
      <c r="J41" s="581">
        <f t="shared" si="7"/>
        <v>15</v>
      </c>
      <c r="K41" s="581">
        <f t="shared" si="7"/>
        <v>20</v>
      </c>
      <c r="L41" s="581">
        <f t="shared" si="7"/>
        <v>25</v>
      </c>
      <c r="M41" s="286">
        <f t="shared" si="2"/>
        <v>97300.00000000001</v>
      </c>
      <c r="N41" s="461">
        <f>'2016 год прил. №1'!E223</f>
        <v>97117.49</v>
      </c>
      <c r="O41" s="284">
        <f t="shared" si="6"/>
        <v>99.81242548818088</v>
      </c>
      <c r="P41" s="557"/>
      <c r="Q41" s="557"/>
      <c r="R41" s="557"/>
      <c r="S41" s="557"/>
      <c r="T41" s="557"/>
      <c r="U41" s="557"/>
      <c r="V41" s="369">
        <f t="shared" si="3"/>
        <v>99.81242548818088</v>
      </c>
      <c r="X41" s="538"/>
    </row>
    <row r="42" spans="1:24" s="421" customFormat="1" ht="24" customHeight="1">
      <c r="A42" s="394" t="s">
        <v>746</v>
      </c>
      <c r="B42" s="402" t="s">
        <v>141</v>
      </c>
      <c r="C42" s="403" t="s">
        <v>4</v>
      </c>
      <c r="D42" s="394" t="s">
        <v>335</v>
      </c>
      <c r="E42" s="462" t="s">
        <v>747</v>
      </c>
      <c r="F42" s="394"/>
      <c r="G42" s="394"/>
      <c r="H42" s="621">
        <v>746800.0000000001</v>
      </c>
      <c r="I42" s="577">
        <f t="shared" si="7"/>
        <v>10</v>
      </c>
      <c r="J42" s="577">
        <f t="shared" si="7"/>
        <v>15</v>
      </c>
      <c r="K42" s="577">
        <f t="shared" si="7"/>
        <v>20</v>
      </c>
      <c r="L42" s="577">
        <f t="shared" si="7"/>
        <v>25</v>
      </c>
      <c r="M42" s="287">
        <f t="shared" si="2"/>
        <v>746800.0000000001</v>
      </c>
      <c r="N42" s="463">
        <f>N43+N45+N47</f>
        <v>731112.38</v>
      </c>
      <c r="O42" s="361">
        <f t="shared" si="6"/>
        <v>97.89935457953935</v>
      </c>
      <c r="P42" s="428"/>
      <c r="Q42" s="428"/>
      <c r="R42" s="428"/>
      <c r="S42" s="428"/>
      <c r="T42" s="428"/>
      <c r="U42" s="428"/>
      <c r="V42" s="362">
        <f t="shared" si="3"/>
        <v>97.89935457953935</v>
      </c>
      <c r="X42" s="530"/>
    </row>
    <row r="43" spans="1:24" s="421" customFormat="1" ht="42.75" customHeight="1">
      <c r="A43" s="394" t="s">
        <v>748</v>
      </c>
      <c r="B43" s="402" t="s">
        <v>233</v>
      </c>
      <c r="C43" s="403" t="s">
        <v>4</v>
      </c>
      <c r="D43" s="394" t="s">
        <v>335</v>
      </c>
      <c r="E43" s="462" t="s">
        <v>749</v>
      </c>
      <c r="F43" s="394"/>
      <c r="G43" s="394"/>
      <c r="H43" s="621">
        <v>412400</v>
      </c>
      <c r="I43" s="558">
        <v>10</v>
      </c>
      <c r="J43" s="558">
        <v>15</v>
      </c>
      <c r="K43" s="558">
        <v>20</v>
      </c>
      <c r="L43" s="559">
        <v>25</v>
      </c>
      <c r="M43" s="287">
        <f t="shared" si="2"/>
        <v>412400</v>
      </c>
      <c r="N43" s="463">
        <f>N44</f>
        <v>396980.31999999995</v>
      </c>
      <c r="O43" s="361">
        <f t="shared" si="6"/>
        <v>96.26098933074684</v>
      </c>
      <c r="P43" s="428"/>
      <c r="Q43" s="428"/>
      <c r="R43" s="428"/>
      <c r="S43" s="428"/>
      <c r="T43" s="428"/>
      <c r="U43" s="428"/>
      <c r="V43" s="362">
        <f t="shared" si="3"/>
        <v>96.26098933074684</v>
      </c>
      <c r="X43" s="530"/>
    </row>
    <row r="44" spans="1:24" s="535" customFormat="1" ht="37.5">
      <c r="A44" s="364" t="s">
        <v>750</v>
      </c>
      <c r="B44" s="365" t="s">
        <v>413</v>
      </c>
      <c r="C44" s="366" t="s">
        <v>4</v>
      </c>
      <c r="D44" s="364" t="s">
        <v>335</v>
      </c>
      <c r="E44" s="565" t="s">
        <v>749</v>
      </c>
      <c r="F44" s="364" t="s">
        <v>336</v>
      </c>
      <c r="G44" s="364"/>
      <c r="H44" s="622">
        <v>412400</v>
      </c>
      <c r="I44" s="554">
        <f>I45+I47</f>
        <v>146</v>
      </c>
      <c r="J44" s="554">
        <f>J45+J47</f>
        <v>152</v>
      </c>
      <c r="K44" s="554">
        <f>K45+K47</f>
        <v>152</v>
      </c>
      <c r="L44" s="582">
        <f>L45+L47</f>
        <v>154.4</v>
      </c>
      <c r="M44" s="286">
        <f t="shared" si="2"/>
        <v>412400</v>
      </c>
      <c r="N44" s="461">
        <f>'2016 год прил. №1'!E228</f>
        <v>396980.31999999995</v>
      </c>
      <c r="O44" s="284">
        <f t="shared" si="6"/>
        <v>96.26098933074684</v>
      </c>
      <c r="P44" s="426"/>
      <c r="Q44" s="426"/>
      <c r="R44" s="426"/>
      <c r="S44" s="426"/>
      <c r="T44" s="426"/>
      <c r="U44" s="426"/>
      <c r="V44" s="369">
        <f t="shared" si="3"/>
        <v>96.26098933074684</v>
      </c>
      <c r="X44" s="538"/>
    </row>
    <row r="45" spans="1:24" s="421" customFormat="1" ht="37.5">
      <c r="A45" s="394" t="s">
        <v>751</v>
      </c>
      <c r="B45" s="402" t="s">
        <v>234</v>
      </c>
      <c r="C45" s="403" t="s">
        <v>4</v>
      </c>
      <c r="D45" s="394" t="s">
        <v>335</v>
      </c>
      <c r="E45" s="462" t="s">
        <v>752</v>
      </c>
      <c r="F45" s="394"/>
      <c r="G45" s="394"/>
      <c r="H45" s="621">
        <v>169800</v>
      </c>
      <c r="I45" s="268">
        <f aca="true" t="shared" si="8" ref="I45:N45">I46</f>
        <v>73</v>
      </c>
      <c r="J45" s="268">
        <f t="shared" si="8"/>
        <v>76</v>
      </c>
      <c r="K45" s="268">
        <f t="shared" si="8"/>
        <v>76</v>
      </c>
      <c r="L45" s="268">
        <f t="shared" si="8"/>
        <v>77.2</v>
      </c>
      <c r="M45" s="287">
        <f t="shared" si="2"/>
        <v>169800</v>
      </c>
      <c r="N45" s="268">
        <f t="shared" si="8"/>
        <v>169621.52</v>
      </c>
      <c r="O45" s="361">
        <f aca="true" t="shared" si="9" ref="O45:O76">N45/H45*100</f>
        <v>99.89488810365134</v>
      </c>
      <c r="P45" s="428"/>
      <c r="Q45" s="428"/>
      <c r="R45" s="428"/>
      <c r="S45" s="428"/>
      <c r="T45" s="428"/>
      <c r="U45" s="428"/>
      <c r="V45" s="362">
        <f t="shared" si="3"/>
        <v>99.89488810365134</v>
      </c>
      <c r="X45" s="530"/>
    </row>
    <row r="46" spans="1:24" s="535" customFormat="1" ht="37.5">
      <c r="A46" s="364" t="s">
        <v>753</v>
      </c>
      <c r="B46" s="365" t="s">
        <v>413</v>
      </c>
      <c r="C46" s="366" t="s">
        <v>4</v>
      </c>
      <c r="D46" s="364" t="s">
        <v>335</v>
      </c>
      <c r="E46" s="565" t="s">
        <v>752</v>
      </c>
      <c r="F46" s="364" t="s">
        <v>336</v>
      </c>
      <c r="G46" s="364"/>
      <c r="H46" s="622">
        <v>169800</v>
      </c>
      <c r="I46" s="274">
        <f>I47</f>
        <v>73</v>
      </c>
      <c r="J46" s="274">
        <f>J47</f>
        <v>76</v>
      </c>
      <c r="K46" s="274">
        <f>K47</f>
        <v>76</v>
      </c>
      <c r="L46" s="274">
        <f>L47</f>
        <v>77.2</v>
      </c>
      <c r="M46" s="286">
        <f t="shared" si="2"/>
        <v>169800</v>
      </c>
      <c r="N46" s="274">
        <f>'2016 год прил. №1'!E232</f>
        <v>169621.52</v>
      </c>
      <c r="O46" s="284">
        <f t="shared" si="9"/>
        <v>99.89488810365134</v>
      </c>
      <c r="P46" s="426"/>
      <c r="Q46" s="426"/>
      <c r="R46" s="426"/>
      <c r="S46" s="426"/>
      <c r="T46" s="426"/>
      <c r="U46" s="426"/>
      <c r="V46" s="369">
        <f t="shared" si="3"/>
        <v>99.89488810365134</v>
      </c>
      <c r="X46" s="538"/>
    </row>
    <row r="47" spans="1:24" s="421" customFormat="1" ht="75">
      <c r="A47" s="394" t="s">
        <v>754</v>
      </c>
      <c r="B47" s="402" t="s">
        <v>235</v>
      </c>
      <c r="C47" s="403" t="s">
        <v>4</v>
      </c>
      <c r="D47" s="394" t="s">
        <v>335</v>
      </c>
      <c r="E47" s="462" t="s">
        <v>755</v>
      </c>
      <c r="F47" s="394"/>
      <c r="G47" s="394"/>
      <c r="H47" s="621">
        <v>164600</v>
      </c>
      <c r="I47" s="583">
        <v>73</v>
      </c>
      <c r="J47" s="583">
        <v>76</v>
      </c>
      <c r="K47" s="583">
        <v>76</v>
      </c>
      <c r="L47" s="584">
        <v>77.2</v>
      </c>
      <c r="M47" s="287">
        <f t="shared" si="2"/>
        <v>164600</v>
      </c>
      <c r="N47" s="463">
        <f>N48</f>
        <v>164510.54</v>
      </c>
      <c r="O47" s="361">
        <f t="shared" si="9"/>
        <v>99.94565006075334</v>
      </c>
      <c r="P47" s="428"/>
      <c r="Q47" s="428"/>
      <c r="R47" s="428"/>
      <c r="S47" s="428"/>
      <c r="T47" s="428"/>
      <c r="U47" s="428"/>
      <c r="V47" s="362">
        <f t="shared" si="3"/>
        <v>99.94565006075334</v>
      </c>
      <c r="X47" s="530"/>
    </row>
    <row r="48" spans="1:24" s="535" customFormat="1" ht="37.5">
      <c r="A48" s="364" t="s">
        <v>756</v>
      </c>
      <c r="B48" s="365" t="s">
        <v>413</v>
      </c>
      <c r="C48" s="366" t="s">
        <v>4</v>
      </c>
      <c r="D48" s="364" t="s">
        <v>335</v>
      </c>
      <c r="E48" s="565" t="s">
        <v>755</v>
      </c>
      <c r="F48" s="364" t="s">
        <v>336</v>
      </c>
      <c r="G48" s="364"/>
      <c r="H48" s="622">
        <v>164600</v>
      </c>
      <c r="I48" s="554">
        <f>I49</f>
        <v>152</v>
      </c>
      <c r="J48" s="554">
        <f>J49</f>
        <v>354</v>
      </c>
      <c r="K48" s="554">
        <f>K49</f>
        <v>552</v>
      </c>
      <c r="L48" s="582">
        <f>L49</f>
        <v>854</v>
      </c>
      <c r="M48" s="286">
        <f t="shared" si="2"/>
        <v>164600</v>
      </c>
      <c r="N48" s="461">
        <f>'2016 год прил. №1'!E237</f>
        <v>164510.54</v>
      </c>
      <c r="O48" s="284">
        <f t="shared" si="9"/>
        <v>99.94565006075334</v>
      </c>
      <c r="P48" s="426"/>
      <c r="Q48" s="426"/>
      <c r="R48" s="426"/>
      <c r="S48" s="426"/>
      <c r="T48" s="426"/>
      <c r="U48" s="426"/>
      <c r="V48" s="369">
        <f t="shared" si="3"/>
        <v>99.94565006075334</v>
      </c>
      <c r="X48" s="538"/>
    </row>
    <row r="49" spans="1:24" s="535" customFormat="1" ht="37.5">
      <c r="A49" s="394" t="s">
        <v>757</v>
      </c>
      <c r="B49" s="402" t="s">
        <v>236</v>
      </c>
      <c r="C49" s="403" t="s">
        <v>4</v>
      </c>
      <c r="D49" s="394" t="s">
        <v>335</v>
      </c>
      <c r="E49" s="462" t="s">
        <v>758</v>
      </c>
      <c r="F49" s="394"/>
      <c r="G49" s="394"/>
      <c r="H49" s="621">
        <v>692600</v>
      </c>
      <c r="I49" s="268">
        <f aca="true" t="shared" si="10" ref="I49:N49">I50</f>
        <v>152</v>
      </c>
      <c r="J49" s="268">
        <f t="shared" si="10"/>
        <v>354</v>
      </c>
      <c r="K49" s="268">
        <f t="shared" si="10"/>
        <v>552</v>
      </c>
      <c r="L49" s="268">
        <f t="shared" si="10"/>
        <v>854</v>
      </c>
      <c r="M49" s="287">
        <f t="shared" si="2"/>
        <v>692600</v>
      </c>
      <c r="N49" s="268">
        <f t="shared" si="10"/>
        <v>692541.72</v>
      </c>
      <c r="O49" s="284">
        <f t="shared" si="9"/>
        <v>99.99158533063817</v>
      </c>
      <c r="P49" s="426"/>
      <c r="Q49" s="426"/>
      <c r="R49" s="426"/>
      <c r="S49" s="426"/>
      <c r="T49" s="426"/>
      <c r="U49" s="426"/>
      <c r="V49" s="369">
        <f t="shared" si="3"/>
        <v>99.99158533063817</v>
      </c>
      <c r="X49" s="530"/>
    </row>
    <row r="50" spans="1:24" s="535" customFormat="1" ht="37.5">
      <c r="A50" s="364" t="s">
        <v>759</v>
      </c>
      <c r="B50" s="365" t="s">
        <v>413</v>
      </c>
      <c r="C50" s="366" t="s">
        <v>4</v>
      </c>
      <c r="D50" s="364" t="s">
        <v>335</v>
      </c>
      <c r="E50" s="565" t="s">
        <v>758</v>
      </c>
      <c r="F50" s="364" t="s">
        <v>336</v>
      </c>
      <c r="G50" s="364"/>
      <c r="H50" s="622">
        <v>692600</v>
      </c>
      <c r="I50" s="274">
        <f>I51</f>
        <v>152</v>
      </c>
      <c r="J50" s="274">
        <f>J51</f>
        <v>354</v>
      </c>
      <c r="K50" s="274">
        <f>K51</f>
        <v>552</v>
      </c>
      <c r="L50" s="274">
        <f>L51</f>
        <v>854</v>
      </c>
      <c r="M50" s="286">
        <f t="shared" si="2"/>
        <v>692600</v>
      </c>
      <c r="N50" s="274">
        <f>'2016 год прил. №1'!E240</f>
        <v>692541.72</v>
      </c>
      <c r="O50" s="284">
        <f t="shared" si="9"/>
        <v>99.99158533063817</v>
      </c>
      <c r="P50" s="426"/>
      <c r="Q50" s="426"/>
      <c r="R50" s="426"/>
      <c r="S50" s="426"/>
      <c r="T50" s="426"/>
      <c r="U50" s="426"/>
      <c r="V50" s="369">
        <f t="shared" si="3"/>
        <v>99.99158533063817</v>
      </c>
      <c r="X50" s="538"/>
    </row>
    <row r="51" spans="1:24" s="421" customFormat="1" ht="56.25">
      <c r="A51" s="394" t="s">
        <v>760</v>
      </c>
      <c r="B51" s="460" t="s">
        <v>237</v>
      </c>
      <c r="C51" s="403" t="s">
        <v>4</v>
      </c>
      <c r="D51" s="394" t="s">
        <v>335</v>
      </c>
      <c r="E51" s="462" t="s">
        <v>761</v>
      </c>
      <c r="F51" s="394"/>
      <c r="G51" s="394"/>
      <c r="H51" s="621">
        <v>7609700</v>
      </c>
      <c r="I51" s="268">
        <f>I52+I57+I64+I66+I68+I70</f>
        <v>152</v>
      </c>
      <c r="J51" s="268">
        <f>J52+J57+J64+J66+J68+J70</f>
        <v>354</v>
      </c>
      <c r="K51" s="268">
        <f>K52+K57+K64+K66+K68+K70</f>
        <v>552</v>
      </c>
      <c r="L51" s="268">
        <f>L52+L57+L64+L66+L68+L70</f>
        <v>854</v>
      </c>
      <c r="M51" s="287">
        <f t="shared" si="2"/>
        <v>7609700</v>
      </c>
      <c r="N51" s="268">
        <f>N52</f>
        <v>7609648.81</v>
      </c>
      <c r="O51" s="361">
        <f t="shared" si="9"/>
        <v>99.99932730593846</v>
      </c>
      <c r="P51" s="428"/>
      <c r="Q51" s="428"/>
      <c r="R51" s="428"/>
      <c r="S51" s="428"/>
      <c r="T51" s="428"/>
      <c r="U51" s="428"/>
      <c r="V51" s="362">
        <f t="shared" si="3"/>
        <v>99.99932730593846</v>
      </c>
      <c r="X51" s="530"/>
    </row>
    <row r="52" spans="1:24" s="535" customFormat="1" ht="37.5">
      <c r="A52" s="364" t="s">
        <v>762</v>
      </c>
      <c r="B52" s="365" t="s">
        <v>413</v>
      </c>
      <c r="C52" s="366" t="s">
        <v>4</v>
      </c>
      <c r="D52" s="364" t="s">
        <v>335</v>
      </c>
      <c r="E52" s="565" t="s">
        <v>761</v>
      </c>
      <c r="F52" s="364" t="s">
        <v>336</v>
      </c>
      <c r="G52" s="364"/>
      <c r="H52" s="622">
        <v>7609700</v>
      </c>
      <c r="I52" s="274">
        <f>I53+I55</f>
        <v>0</v>
      </c>
      <c r="J52" s="274">
        <f>J53+J55</f>
        <v>0</v>
      </c>
      <c r="K52" s="274">
        <f>K53+K55</f>
        <v>0</v>
      </c>
      <c r="L52" s="274">
        <f>L53+L55</f>
        <v>0</v>
      </c>
      <c r="M52" s="286">
        <f t="shared" si="2"/>
        <v>7609700</v>
      </c>
      <c r="N52" s="274">
        <f>'2016 год прил. №1'!E244</f>
        <v>7609648.81</v>
      </c>
      <c r="O52" s="284">
        <f t="shared" si="9"/>
        <v>99.99932730593846</v>
      </c>
      <c r="P52" s="426"/>
      <c r="Q52" s="426"/>
      <c r="R52" s="426"/>
      <c r="S52" s="426"/>
      <c r="T52" s="426"/>
      <c r="U52" s="426"/>
      <c r="V52" s="369">
        <f t="shared" si="3"/>
        <v>99.99932730593846</v>
      </c>
      <c r="X52" s="538"/>
    </row>
    <row r="53" spans="1:24" s="421" customFormat="1" ht="37.5" customHeight="1">
      <c r="A53" s="394" t="s">
        <v>763</v>
      </c>
      <c r="B53" s="460" t="s">
        <v>238</v>
      </c>
      <c r="C53" s="403" t="s">
        <v>4</v>
      </c>
      <c r="D53" s="394" t="s">
        <v>335</v>
      </c>
      <c r="E53" s="462" t="s">
        <v>764</v>
      </c>
      <c r="F53" s="394"/>
      <c r="G53" s="394"/>
      <c r="H53" s="621">
        <v>981400</v>
      </c>
      <c r="I53" s="587"/>
      <c r="J53" s="587"/>
      <c r="K53" s="587"/>
      <c r="L53" s="588"/>
      <c r="M53" s="287">
        <f t="shared" si="2"/>
        <v>981400</v>
      </c>
      <c r="N53" s="463">
        <f>N54</f>
        <v>981400</v>
      </c>
      <c r="O53" s="361">
        <f t="shared" si="9"/>
        <v>100</v>
      </c>
      <c r="P53" s="428"/>
      <c r="Q53" s="428"/>
      <c r="R53" s="428"/>
      <c r="S53" s="428"/>
      <c r="T53" s="428"/>
      <c r="U53" s="428"/>
      <c r="V53" s="362">
        <f t="shared" si="3"/>
        <v>100</v>
      </c>
      <c r="X53" s="530"/>
    </row>
    <row r="54" spans="1:24" s="535" customFormat="1" ht="37.5">
      <c r="A54" s="364" t="s">
        <v>765</v>
      </c>
      <c r="B54" s="365" t="s">
        <v>413</v>
      </c>
      <c r="C54" s="366" t="s">
        <v>4</v>
      </c>
      <c r="D54" s="364" t="s">
        <v>335</v>
      </c>
      <c r="E54" s="565" t="s">
        <v>764</v>
      </c>
      <c r="F54" s="364" t="s">
        <v>336</v>
      </c>
      <c r="G54" s="364"/>
      <c r="H54" s="622">
        <v>981400</v>
      </c>
      <c r="I54" s="585"/>
      <c r="J54" s="585"/>
      <c r="K54" s="585"/>
      <c r="L54" s="586"/>
      <c r="M54" s="286">
        <f t="shared" si="2"/>
        <v>981400</v>
      </c>
      <c r="N54" s="461">
        <f>'2016 год прил. №1'!E247</f>
        <v>981400</v>
      </c>
      <c r="O54" s="424">
        <f t="shared" si="9"/>
        <v>100</v>
      </c>
      <c r="P54" s="589"/>
      <c r="Q54" s="589"/>
      <c r="R54" s="589"/>
      <c r="S54" s="589"/>
      <c r="T54" s="589"/>
      <c r="U54" s="589"/>
      <c r="V54" s="425">
        <f t="shared" si="3"/>
        <v>100</v>
      </c>
      <c r="X54" s="538"/>
    </row>
    <row r="55" spans="1:24" s="421" customFormat="1" ht="36" customHeight="1">
      <c r="A55" s="394" t="s">
        <v>766</v>
      </c>
      <c r="B55" s="402" t="s">
        <v>434</v>
      </c>
      <c r="C55" s="403" t="s">
        <v>4</v>
      </c>
      <c r="D55" s="394" t="s">
        <v>335</v>
      </c>
      <c r="E55" s="462" t="s">
        <v>767</v>
      </c>
      <c r="F55" s="394"/>
      <c r="G55" s="394"/>
      <c r="H55" s="621">
        <v>792000</v>
      </c>
      <c r="I55" s="583"/>
      <c r="J55" s="583"/>
      <c r="K55" s="583"/>
      <c r="L55" s="584"/>
      <c r="M55" s="287">
        <f t="shared" si="2"/>
        <v>792000</v>
      </c>
      <c r="N55" s="463">
        <f>N56</f>
        <v>790000</v>
      </c>
      <c r="O55" s="418">
        <f t="shared" si="9"/>
        <v>99.74747474747475</v>
      </c>
      <c r="P55" s="419"/>
      <c r="Q55" s="419"/>
      <c r="R55" s="419"/>
      <c r="S55" s="419"/>
      <c r="T55" s="419"/>
      <c r="U55" s="419"/>
      <c r="V55" s="420">
        <f t="shared" si="3"/>
        <v>99.74747474747475</v>
      </c>
      <c r="X55" s="530"/>
    </row>
    <row r="56" spans="1:24" s="535" customFormat="1" ht="37.5">
      <c r="A56" s="364" t="s">
        <v>768</v>
      </c>
      <c r="B56" s="365" t="s">
        <v>413</v>
      </c>
      <c r="C56" s="366" t="s">
        <v>4</v>
      </c>
      <c r="D56" s="364" t="s">
        <v>335</v>
      </c>
      <c r="E56" s="565" t="s">
        <v>767</v>
      </c>
      <c r="F56" s="364" t="s">
        <v>336</v>
      </c>
      <c r="G56" s="364"/>
      <c r="H56" s="622">
        <v>792000</v>
      </c>
      <c r="I56" s="585"/>
      <c r="J56" s="585"/>
      <c r="K56" s="585"/>
      <c r="L56" s="586"/>
      <c r="M56" s="286">
        <f t="shared" si="2"/>
        <v>792000</v>
      </c>
      <c r="N56" s="461">
        <f>'2016 год прил. №1'!E250</f>
        <v>790000</v>
      </c>
      <c r="O56" s="424">
        <f t="shared" si="9"/>
        <v>99.74747474747475</v>
      </c>
      <c r="P56" s="589"/>
      <c r="Q56" s="589"/>
      <c r="R56" s="589"/>
      <c r="S56" s="589"/>
      <c r="T56" s="589"/>
      <c r="U56" s="589"/>
      <c r="V56" s="425">
        <f aca="true" t="shared" si="11" ref="V56:V62">N56/M56*100</f>
        <v>99.74747474747475</v>
      </c>
      <c r="X56" s="538"/>
    </row>
    <row r="57" spans="1:24" s="415" customFormat="1" ht="20.25">
      <c r="A57" s="380" t="s">
        <v>304</v>
      </c>
      <c r="B57" s="431" t="s">
        <v>170</v>
      </c>
      <c r="C57" s="405" t="s">
        <v>4</v>
      </c>
      <c r="D57" s="380" t="s">
        <v>375</v>
      </c>
      <c r="E57" s="380"/>
      <c r="F57" s="380"/>
      <c r="G57" s="380"/>
      <c r="H57" s="619">
        <v>60000</v>
      </c>
      <c r="I57" s="413">
        <f>I58+I60+I62</f>
        <v>0</v>
      </c>
      <c r="J57" s="413">
        <f>J58+J60+J62</f>
        <v>200</v>
      </c>
      <c r="K57" s="413">
        <f>K58+K60+K62</f>
        <v>400</v>
      </c>
      <c r="L57" s="413">
        <f>L58+L60+L62</f>
        <v>700</v>
      </c>
      <c r="M57" s="448">
        <f t="shared" si="2"/>
        <v>60000</v>
      </c>
      <c r="N57" s="413">
        <f>N58</f>
        <v>24800</v>
      </c>
      <c r="O57" s="590">
        <f t="shared" si="9"/>
        <v>41.333333333333336</v>
      </c>
      <c r="P57" s="591"/>
      <c r="Q57" s="591"/>
      <c r="R57" s="591"/>
      <c r="S57" s="591"/>
      <c r="T57" s="591"/>
      <c r="U57" s="591"/>
      <c r="V57" s="592">
        <f t="shared" si="11"/>
        <v>41.333333333333336</v>
      </c>
      <c r="W57" s="410"/>
      <c r="X57" s="386"/>
    </row>
    <row r="58" spans="1:24" s="406" customFormat="1" ht="37.5">
      <c r="A58" s="283" t="s">
        <v>367</v>
      </c>
      <c r="B58" s="438" t="s">
        <v>171</v>
      </c>
      <c r="C58" s="282" t="s">
        <v>4</v>
      </c>
      <c r="D58" s="283" t="s">
        <v>338</v>
      </c>
      <c r="E58" s="283"/>
      <c r="F58" s="283"/>
      <c r="G58" s="283"/>
      <c r="H58" s="620">
        <v>60000</v>
      </c>
      <c r="I58" s="593"/>
      <c r="J58" s="593"/>
      <c r="K58" s="593"/>
      <c r="L58" s="594"/>
      <c r="M58" s="249">
        <f t="shared" si="2"/>
        <v>60000</v>
      </c>
      <c r="N58" s="401">
        <f>N59</f>
        <v>24800</v>
      </c>
      <c r="O58" s="595">
        <f t="shared" si="9"/>
        <v>41.333333333333336</v>
      </c>
      <c r="P58" s="596"/>
      <c r="Q58" s="596"/>
      <c r="R58" s="596"/>
      <c r="S58" s="596"/>
      <c r="T58" s="596"/>
      <c r="U58" s="596"/>
      <c r="V58" s="597">
        <f t="shared" si="11"/>
        <v>41.333333333333336</v>
      </c>
      <c r="X58" s="542"/>
    </row>
    <row r="59" spans="1:24" s="231" customFormat="1" ht="18.75">
      <c r="A59" s="394" t="s">
        <v>463</v>
      </c>
      <c r="B59" s="402" t="s">
        <v>437</v>
      </c>
      <c r="C59" s="403" t="s">
        <v>4</v>
      </c>
      <c r="D59" s="394" t="s">
        <v>338</v>
      </c>
      <c r="E59" s="394" t="s">
        <v>769</v>
      </c>
      <c r="F59" s="394"/>
      <c r="G59" s="394"/>
      <c r="H59" s="621">
        <v>60000</v>
      </c>
      <c r="I59" s="585"/>
      <c r="J59" s="585"/>
      <c r="K59" s="585"/>
      <c r="L59" s="586"/>
      <c r="M59" s="287">
        <f t="shared" si="2"/>
        <v>60000</v>
      </c>
      <c r="N59" s="461">
        <f>N60</f>
        <v>24800</v>
      </c>
      <c r="O59" s="424">
        <f t="shared" si="9"/>
        <v>41.333333333333336</v>
      </c>
      <c r="P59" s="589"/>
      <c r="Q59" s="589"/>
      <c r="R59" s="589"/>
      <c r="S59" s="589"/>
      <c r="T59" s="589"/>
      <c r="U59" s="589"/>
      <c r="V59" s="425">
        <f t="shared" si="11"/>
        <v>41.333333333333336</v>
      </c>
      <c r="X59" s="378"/>
    </row>
    <row r="60" spans="1:24" s="272" customFormat="1" ht="93.75">
      <c r="A60" s="394" t="s">
        <v>328</v>
      </c>
      <c r="B60" s="402" t="s">
        <v>123</v>
      </c>
      <c r="C60" s="403" t="s">
        <v>4</v>
      </c>
      <c r="D60" s="394" t="s">
        <v>338</v>
      </c>
      <c r="E60" s="394" t="s">
        <v>769</v>
      </c>
      <c r="F60" s="394"/>
      <c r="G60" s="394"/>
      <c r="H60" s="621">
        <v>60000</v>
      </c>
      <c r="I60" s="279">
        <f aca="true" t="shared" si="12" ref="I60:L61">I61</f>
        <v>0</v>
      </c>
      <c r="J60" s="279">
        <f t="shared" si="12"/>
        <v>100</v>
      </c>
      <c r="K60" s="279">
        <f t="shared" si="12"/>
        <v>200</v>
      </c>
      <c r="L60" s="280">
        <f t="shared" si="12"/>
        <v>350</v>
      </c>
      <c r="M60" s="287">
        <f t="shared" si="2"/>
        <v>60000</v>
      </c>
      <c r="N60" s="422">
        <f>N61</f>
        <v>24800</v>
      </c>
      <c r="O60" s="418">
        <f t="shared" si="9"/>
        <v>41.333333333333336</v>
      </c>
      <c r="P60" s="423"/>
      <c r="Q60" s="423"/>
      <c r="R60" s="423"/>
      <c r="S60" s="423"/>
      <c r="T60" s="423"/>
      <c r="U60" s="423"/>
      <c r="V60" s="420">
        <f t="shared" si="11"/>
        <v>41.333333333333336</v>
      </c>
      <c r="X60" s="378"/>
    </row>
    <row r="61" spans="1:24" s="231" customFormat="1" ht="37.5">
      <c r="A61" s="364" t="s">
        <v>467</v>
      </c>
      <c r="B61" s="365" t="s">
        <v>413</v>
      </c>
      <c r="C61" s="366" t="s">
        <v>4</v>
      </c>
      <c r="D61" s="364" t="s">
        <v>338</v>
      </c>
      <c r="E61" s="364" t="s">
        <v>769</v>
      </c>
      <c r="F61" s="364" t="s">
        <v>336</v>
      </c>
      <c r="G61" s="364"/>
      <c r="H61" s="622">
        <v>60000</v>
      </c>
      <c r="I61" s="261">
        <f t="shared" si="12"/>
        <v>0</v>
      </c>
      <c r="J61" s="261">
        <f t="shared" si="12"/>
        <v>100</v>
      </c>
      <c r="K61" s="261">
        <f t="shared" si="12"/>
        <v>200</v>
      </c>
      <c r="L61" s="258">
        <f t="shared" si="12"/>
        <v>350</v>
      </c>
      <c r="M61" s="286">
        <f t="shared" si="2"/>
        <v>60000</v>
      </c>
      <c r="N61" s="427">
        <f>'2016 год прил. №1'!E261</f>
        <v>24800</v>
      </c>
      <c r="O61" s="424">
        <f t="shared" si="9"/>
        <v>41.333333333333336</v>
      </c>
      <c r="P61" s="426"/>
      <c r="Q61" s="426"/>
      <c r="R61" s="426"/>
      <c r="S61" s="426"/>
      <c r="T61" s="426"/>
      <c r="U61" s="426"/>
      <c r="V61" s="425">
        <f t="shared" si="11"/>
        <v>41.333333333333336</v>
      </c>
      <c r="X61" s="561"/>
    </row>
    <row r="62" spans="1:24" s="415" customFormat="1" ht="20.25">
      <c r="A62" s="380" t="s">
        <v>305</v>
      </c>
      <c r="B62" s="431" t="s">
        <v>444</v>
      </c>
      <c r="C62" s="405" t="s">
        <v>4</v>
      </c>
      <c r="D62" s="380" t="s">
        <v>379</v>
      </c>
      <c r="E62" s="380"/>
      <c r="F62" s="380"/>
      <c r="G62" s="380"/>
      <c r="H62" s="619">
        <v>630000</v>
      </c>
      <c r="I62" s="598">
        <v>0</v>
      </c>
      <c r="J62" s="598">
        <v>100</v>
      </c>
      <c r="K62" s="598">
        <v>200</v>
      </c>
      <c r="L62" s="599">
        <v>350</v>
      </c>
      <c r="M62" s="448">
        <f t="shared" si="2"/>
        <v>630000</v>
      </c>
      <c r="N62" s="600">
        <f>N63</f>
        <v>621496</v>
      </c>
      <c r="O62" s="590">
        <f t="shared" si="9"/>
        <v>98.65015873015874</v>
      </c>
      <c r="P62" s="590" t="e">
        <f aca="true" t="shared" si="13" ref="P62:U62">O62/I62*100</f>
        <v>#DIV/0!</v>
      </c>
      <c r="Q62" s="590" t="e">
        <f t="shared" si="13"/>
        <v>#DIV/0!</v>
      </c>
      <c r="R62" s="590" t="e">
        <f t="shared" si="13"/>
        <v>#DIV/0!</v>
      </c>
      <c r="S62" s="590" t="e">
        <f t="shared" si="13"/>
        <v>#DIV/0!</v>
      </c>
      <c r="T62" s="590" t="e">
        <f t="shared" si="13"/>
        <v>#DIV/0!</v>
      </c>
      <c r="U62" s="590" t="e">
        <f t="shared" si="13"/>
        <v>#DIV/0!</v>
      </c>
      <c r="V62" s="592">
        <f t="shared" si="11"/>
        <v>98.65015873015874</v>
      </c>
      <c r="X62" s="386"/>
    </row>
    <row r="63" spans="1:24" s="406" customFormat="1" ht="44.25" customHeight="1">
      <c r="A63" s="283" t="s">
        <v>370</v>
      </c>
      <c r="B63" s="281" t="s">
        <v>447</v>
      </c>
      <c r="C63" s="282" t="s">
        <v>4</v>
      </c>
      <c r="D63" s="283" t="s">
        <v>343</v>
      </c>
      <c r="E63" s="283"/>
      <c r="F63" s="283"/>
      <c r="G63" s="283"/>
      <c r="H63" s="620">
        <v>630000</v>
      </c>
      <c r="I63" s="601">
        <f aca="true" t="shared" si="14" ref="I63:N65">I64</f>
        <v>76</v>
      </c>
      <c r="J63" s="601">
        <f t="shared" si="14"/>
        <v>77</v>
      </c>
      <c r="K63" s="601">
        <f t="shared" si="14"/>
        <v>76</v>
      </c>
      <c r="L63" s="602">
        <f t="shared" si="14"/>
        <v>77</v>
      </c>
      <c r="M63" s="249">
        <f t="shared" si="2"/>
        <v>630000</v>
      </c>
      <c r="N63" s="276">
        <f>N64</f>
        <v>621496</v>
      </c>
      <c r="O63" s="250">
        <f t="shared" si="9"/>
        <v>98.65015873015874</v>
      </c>
      <c r="P63" s="278"/>
      <c r="Q63" s="278"/>
      <c r="R63" s="278"/>
      <c r="S63" s="278"/>
      <c r="T63" s="278"/>
      <c r="U63" s="278"/>
      <c r="V63" s="251">
        <f aca="true" t="shared" si="15" ref="V63:V126">N63/M63*100</f>
        <v>98.65015873015874</v>
      </c>
      <c r="X63" s="542"/>
    </row>
    <row r="64" spans="1:24" s="272" customFormat="1" ht="56.25" customHeight="1">
      <c r="A64" s="394" t="s">
        <v>770</v>
      </c>
      <c r="B64" s="402" t="s">
        <v>448</v>
      </c>
      <c r="C64" s="403" t="s">
        <v>4</v>
      </c>
      <c r="D64" s="394" t="s">
        <v>343</v>
      </c>
      <c r="E64" s="394" t="s">
        <v>771</v>
      </c>
      <c r="F64" s="394"/>
      <c r="G64" s="394"/>
      <c r="H64" s="621">
        <v>630000</v>
      </c>
      <c r="I64" s="361">
        <f t="shared" si="14"/>
        <v>76</v>
      </c>
      <c r="J64" s="361">
        <f t="shared" si="14"/>
        <v>77</v>
      </c>
      <c r="K64" s="361">
        <f t="shared" si="14"/>
        <v>76</v>
      </c>
      <c r="L64" s="361">
        <f t="shared" si="14"/>
        <v>77</v>
      </c>
      <c r="M64" s="287">
        <f t="shared" si="2"/>
        <v>630000</v>
      </c>
      <c r="N64" s="361">
        <f t="shared" si="14"/>
        <v>621496</v>
      </c>
      <c r="O64" s="361">
        <f t="shared" si="9"/>
        <v>98.65015873015874</v>
      </c>
      <c r="P64" s="297"/>
      <c r="Q64" s="297"/>
      <c r="R64" s="297"/>
      <c r="S64" s="297"/>
      <c r="T64" s="297"/>
      <c r="U64" s="297"/>
      <c r="V64" s="255">
        <f t="shared" si="15"/>
        <v>98.65015873015874</v>
      </c>
      <c r="X64" s="378"/>
    </row>
    <row r="65" spans="1:24" s="265" customFormat="1" ht="37.5">
      <c r="A65" s="364" t="s">
        <v>772</v>
      </c>
      <c r="B65" s="365" t="s">
        <v>413</v>
      </c>
      <c r="C65" s="366" t="s">
        <v>4</v>
      </c>
      <c r="D65" s="364" t="s">
        <v>343</v>
      </c>
      <c r="E65" s="364" t="s">
        <v>771</v>
      </c>
      <c r="F65" s="364" t="s">
        <v>336</v>
      </c>
      <c r="G65" s="364"/>
      <c r="H65" s="622">
        <v>630000</v>
      </c>
      <c r="I65" s="534">
        <f t="shared" si="14"/>
        <v>76</v>
      </c>
      <c r="J65" s="534">
        <f t="shared" si="14"/>
        <v>77</v>
      </c>
      <c r="K65" s="534">
        <f t="shared" si="14"/>
        <v>76</v>
      </c>
      <c r="L65" s="603">
        <f t="shared" si="14"/>
        <v>77</v>
      </c>
      <c r="M65" s="286">
        <f t="shared" si="2"/>
        <v>630000</v>
      </c>
      <c r="N65" s="427">
        <f>'2016 год прил. №1'!E291</f>
        <v>621496</v>
      </c>
      <c r="O65" s="284">
        <f t="shared" si="9"/>
        <v>98.65015873015874</v>
      </c>
      <c r="P65" s="404"/>
      <c r="Q65" s="404"/>
      <c r="R65" s="404"/>
      <c r="S65" s="404"/>
      <c r="T65" s="404"/>
      <c r="U65" s="404"/>
      <c r="V65" s="369">
        <f t="shared" si="15"/>
        <v>98.65015873015874</v>
      </c>
      <c r="X65" s="561"/>
    </row>
    <row r="66" spans="1:24" s="415" customFormat="1" ht="20.25">
      <c r="A66" s="380" t="s">
        <v>306</v>
      </c>
      <c r="B66" s="447" t="s">
        <v>383</v>
      </c>
      <c r="C66" s="405" t="s">
        <v>4</v>
      </c>
      <c r="D66" s="380" t="s">
        <v>384</v>
      </c>
      <c r="E66" s="380"/>
      <c r="F66" s="380"/>
      <c r="G66" s="380"/>
      <c r="H66" s="619">
        <v>7266699.999999999</v>
      </c>
      <c r="I66" s="604">
        <v>76</v>
      </c>
      <c r="J66" s="604">
        <v>77</v>
      </c>
      <c r="K66" s="604">
        <v>76</v>
      </c>
      <c r="L66" s="605">
        <v>77</v>
      </c>
      <c r="M66" s="448">
        <f>H66</f>
        <v>7266699.999999999</v>
      </c>
      <c r="N66" s="600">
        <f>N67+N70</f>
        <v>7185873.12</v>
      </c>
      <c r="O66" s="383">
        <f t="shared" si="9"/>
        <v>98.88770858849273</v>
      </c>
      <c r="P66" s="408"/>
      <c r="Q66" s="408"/>
      <c r="R66" s="408"/>
      <c r="S66" s="408"/>
      <c r="T66" s="408"/>
      <c r="U66" s="408"/>
      <c r="V66" s="385">
        <f t="shared" si="15"/>
        <v>98.88770858849273</v>
      </c>
      <c r="X66" s="386"/>
    </row>
    <row r="67" spans="1:24" s="615" customFormat="1" ht="20.25">
      <c r="A67" s="650" t="s">
        <v>334</v>
      </c>
      <c r="B67" s="281" t="s">
        <v>449</v>
      </c>
      <c r="C67" s="282" t="s">
        <v>4</v>
      </c>
      <c r="D67" s="283" t="s">
        <v>450</v>
      </c>
      <c r="E67" s="283"/>
      <c r="F67" s="283"/>
      <c r="G67" s="283"/>
      <c r="H67" s="620">
        <v>452400</v>
      </c>
      <c r="I67" s="651"/>
      <c r="J67" s="633"/>
      <c r="K67" s="633"/>
      <c r="L67" s="634"/>
      <c r="M67" s="249">
        <f t="shared" si="2"/>
        <v>452400</v>
      </c>
      <c r="N67" s="276">
        <f>N68</f>
        <v>451984</v>
      </c>
      <c r="O67" s="250">
        <f t="shared" si="9"/>
        <v>99.9080459770115</v>
      </c>
      <c r="P67" s="575"/>
      <c r="Q67" s="575"/>
      <c r="R67" s="575"/>
      <c r="S67" s="575"/>
      <c r="T67" s="575"/>
      <c r="U67" s="575"/>
      <c r="V67" s="251">
        <f t="shared" si="15"/>
        <v>99.9080459770115</v>
      </c>
      <c r="X67" s="542"/>
    </row>
    <row r="68" spans="1:24" s="270" customFormat="1" ht="56.25">
      <c r="A68" s="394" t="s">
        <v>773</v>
      </c>
      <c r="B68" s="402" t="s">
        <v>220</v>
      </c>
      <c r="C68" s="403" t="s">
        <v>4</v>
      </c>
      <c r="D68" s="394" t="s">
        <v>450</v>
      </c>
      <c r="E68" s="394" t="s">
        <v>774</v>
      </c>
      <c r="F68" s="394"/>
      <c r="G68" s="394"/>
      <c r="H68" s="621">
        <v>452400</v>
      </c>
      <c r="I68" s="606"/>
      <c r="J68" s="435"/>
      <c r="K68" s="435"/>
      <c r="L68" s="436"/>
      <c r="M68" s="287">
        <f t="shared" si="2"/>
        <v>452400</v>
      </c>
      <c r="N68" s="422">
        <f>N69</f>
        <v>451984</v>
      </c>
      <c r="O68" s="269">
        <f t="shared" si="9"/>
        <v>99.9080459770115</v>
      </c>
      <c r="P68" s="297"/>
      <c r="Q68" s="297"/>
      <c r="R68" s="297"/>
      <c r="S68" s="297"/>
      <c r="T68" s="297"/>
      <c r="U68" s="297"/>
      <c r="V68" s="255">
        <f t="shared" si="15"/>
        <v>99.9080459770115</v>
      </c>
      <c r="X68" s="378"/>
    </row>
    <row r="69" spans="1:24" s="231" customFormat="1" ht="18.75">
      <c r="A69" s="364" t="s">
        <v>775</v>
      </c>
      <c r="B69" s="365" t="s">
        <v>414</v>
      </c>
      <c r="C69" s="366" t="s">
        <v>4</v>
      </c>
      <c r="D69" s="364" t="s">
        <v>450</v>
      </c>
      <c r="E69" s="364" t="s">
        <v>774</v>
      </c>
      <c r="F69" s="364" t="s">
        <v>324</v>
      </c>
      <c r="G69" s="364"/>
      <c r="H69" s="622">
        <v>452400</v>
      </c>
      <c r="I69" s="288"/>
      <c r="J69" s="288"/>
      <c r="K69" s="288"/>
      <c r="L69" s="289"/>
      <c r="M69" s="286">
        <f t="shared" si="2"/>
        <v>452400</v>
      </c>
      <c r="N69" s="427">
        <f>'2016 год прил. №1'!E297</f>
        <v>451984</v>
      </c>
      <c r="O69" s="284">
        <f t="shared" si="9"/>
        <v>99.9080459770115</v>
      </c>
      <c r="P69" s="393"/>
      <c r="Q69" s="393"/>
      <c r="R69" s="393"/>
      <c r="S69" s="393"/>
      <c r="T69" s="393"/>
      <c r="U69" s="393"/>
      <c r="V69" s="369">
        <f t="shared" si="15"/>
        <v>99.9080459770115</v>
      </c>
      <c r="X69" s="561"/>
    </row>
    <row r="70" spans="1:24" s="406" customFormat="1" ht="18.75">
      <c r="A70" s="283" t="s">
        <v>776</v>
      </c>
      <c r="B70" s="281" t="s">
        <v>777</v>
      </c>
      <c r="C70" s="282" t="s">
        <v>4</v>
      </c>
      <c r="D70" s="283" t="s">
        <v>345</v>
      </c>
      <c r="E70" s="283"/>
      <c r="F70" s="283"/>
      <c r="G70" s="283"/>
      <c r="H70" s="620">
        <v>6814299.999999999</v>
      </c>
      <c r="I70" s="439"/>
      <c r="J70" s="439"/>
      <c r="K70" s="439"/>
      <c r="L70" s="440"/>
      <c r="M70" s="249">
        <f t="shared" si="2"/>
        <v>6814299.999999999</v>
      </c>
      <c r="N70" s="276">
        <f>N71+N73</f>
        <v>6733889.12</v>
      </c>
      <c r="O70" s="250">
        <f t="shared" si="9"/>
        <v>98.81996859545369</v>
      </c>
      <c r="P70" s="278"/>
      <c r="Q70" s="278"/>
      <c r="R70" s="278"/>
      <c r="S70" s="278"/>
      <c r="T70" s="278"/>
      <c r="U70" s="278"/>
      <c r="V70" s="251">
        <f t="shared" si="15"/>
        <v>98.81996859545369</v>
      </c>
      <c r="X70" s="542"/>
    </row>
    <row r="71" spans="1:24" s="231" customFormat="1" ht="76.5" customHeight="1">
      <c r="A71" s="394" t="s">
        <v>778</v>
      </c>
      <c r="B71" s="515" t="s">
        <v>451</v>
      </c>
      <c r="C71" s="394" t="s">
        <v>4</v>
      </c>
      <c r="D71" s="394" t="s">
        <v>345</v>
      </c>
      <c r="E71" s="394" t="s">
        <v>779</v>
      </c>
      <c r="F71" s="353"/>
      <c r="G71" s="353"/>
      <c r="H71" s="621">
        <v>4505599.999999999</v>
      </c>
      <c r="I71" s="430">
        <f>I72+I73+I74</f>
        <v>0</v>
      </c>
      <c r="J71" s="430">
        <f>J72+J73+J74</f>
        <v>0</v>
      </c>
      <c r="K71" s="430">
        <f>K72+K73+K74</f>
        <v>0</v>
      </c>
      <c r="L71" s="430">
        <f>L72+L73+L74</f>
        <v>0</v>
      </c>
      <c r="M71" s="287">
        <f t="shared" si="2"/>
        <v>4505599.999999999</v>
      </c>
      <c r="N71" s="429">
        <f>N72</f>
        <v>4463784</v>
      </c>
      <c r="O71" s="361">
        <f t="shared" si="9"/>
        <v>99.07191051136365</v>
      </c>
      <c r="P71" s="428"/>
      <c r="Q71" s="428"/>
      <c r="R71" s="428"/>
      <c r="S71" s="428"/>
      <c r="T71" s="428"/>
      <c r="U71" s="428"/>
      <c r="V71" s="362">
        <f t="shared" si="15"/>
        <v>99.07191051136365</v>
      </c>
      <c r="X71" s="378"/>
    </row>
    <row r="72" spans="1:24" s="410" customFormat="1" ht="24.75" customHeight="1">
      <c r="A72" s="364" t="s">
        <v>780</v>
      </c>
      <c r="B72" s="363" t="s">
        <v>414</v>
      </c>
      <c r="C72" s="366" t="s">
        <v>4</v>
      </c>
      <c r="D72" s="364" t="s">
        <v>345</v>
      </c>
      <c r="E72" s="364" t="s">
        <v>779</v>
      </c>
      <c r="F72" s="364" t="s">
        <v>324</v>
      </c>
      <c r="G72" s="364"/>
      <c r="H72" s="622">
        <v>4505599.999999999</v>
      </c>
      <c r="I72" s="610">
        <f aca="true" t="shared" si="16" ref="I72:L73">I73</f>
        <v>0</v>
      </c>
      <c r="J72" s="610">
        <f t="shared" si="16"/>
        <v>0</v>
      </c>
      <c r="K72" s="610">
        <f t="shared" si="16"/>
        <v>0</v>
      </c>
      <c r="L72" s="610">
        <f t="shared" si="16"/>
        <v>0</v>
      </c>
      <c r="M72" s="286">
        <f t="shared" si="2"/>
        <v>4505599.999999999</v>
      </c>
      <c r="N72" s="611">
        <f>'2016 год прил. №1'!E302</f>
        <v>4463784</v>
      </c>
      <c r="O72" s="612">
        <f t="shared" si="9"/>
        <v>99.07191051136365</v>
      </c>
      <c r="P72" s="426"/>
      <c r="Q72" s="426"/>
      <c r="R72" s="426"/>
      <c r="S72" s="426"/>
      <c r="T72" s="426"/>
      <c r="U72" s="426"/>
      <c r="V72" s="369">
        <f t="shared" si="15"/>
        <v>99.07191051136365</v>
      </c>
      <c r="X72" s="561"/>
    </row>
    <row r="73" spans="1:24" s="406" customFormat="1" ht="62.25" customHeight="1">
      <c r="A73" s="394" t="s">
        <v>781</v>
      </c>
      <c r="B73" s="402" t="s">
        <v>223</v>
      </c>
      <c r="C73" s="403" t="s">
        <v>4</v>
      </c>
      <c r="D73" s="394" t="s">
        <v>345</v>
      </c>
      <c r="E73" s="394" t="s">
        <v>782</v>
      </c>
      <c r="F73" s="394"/>
      <c r="G73" s="394"/>
      <c r="H73" s="621">
        <v>2308700</v>
      </c>
      <c r="I73" s="492">
        <f t="shared" si="16"/>
        <v>0</v>
      </c>
      <c r="J73" s="492">
        <f t="shared" si="16"/>
        <v>0</v>
      </c>
      <c r="K73" s="492">
        <f t="shared" si="16"/>
        <v>0</v>
      </c>
      <c r="L73" s="492">
        <f t="shared" si="16"/>
        <v>0</v>
      </c>
      <c r="M73" s="287">
        <f t="shared" si="2"/>
        <v>2308700</v>
      </c>
      <c r="N73" s="607">
        <f>N74</f>
        <v>2270105.12</v>
      </c>
      <c r="O73" s="361">
        <f t="shared" si="9"/>
        <v>98.32828518213714</v>
      </c>
      <c r="P73" s="441"/>
      <c r="Q73" s="441"/>
      <c r="R73" s="441"/>
      <c r="S73" s="441"/>
      <c r="T73" s="441"/>
      <c r="U73" s="441"/>
      <c r="V73" s="362">
        <f t="shared" si="15"/>
        <v>98.32828518213714</v>
      </c>
      <c r="X73" s="378"/>
    </row>
    <row r="74" spans="1:24" s="231" customFormat="1" ht="19.5" customHeight="1">
      <c r="A74" s="354" t="s">
        <v>452</v>
      </c>
      <c r="B74" s="363" t="s">
        <v>414</v>
      </c>
      <c r="C74" s="366" t="s">
        <v>4</v>
      </c>
      <c r="D74" s="364" t="s">
        <v>345</v>
      </c>
      <c r="E74" s="364" t="s">
        <v>782</v>
      </c>
      <c r="F74" s="364" t="s">
        <v>324</v>
      </c>
      <c r="G74" s="364"/>
      <c r="H74" s="622">
        <v>2308700</v>
      </c>
      <c r="I74" s="608"/>
      <c r="J74" s="608"/>
      <c r="K74" s="608"/>
      <c r="L74" s="608"/>
      <c r="M74" s="286">
        <f t="shared" si="2"/>
        <v>2308700</v>
      </c>
      <c r="N74" s="284">
        <f>'2016 год прил. №1'!E306</f>
        <v>2270105.12</v>
      </c>
      <c r="O74" s="284">
        <f t="shared" si="9"/>
        <v>98.32828518213714</v>
      </c>
      <c r="P74" s="609"/>
      <c r="Q74" s="609"/>
      <c r="R74" s="609"/>
      <c r="S74" s="609"/>
      <c r="T74" s="609"/>
      <c r="U74" s="609"/>
      <c r="V74" s="369">
        <f t="shared" si="15"/>
        <v>98.32828518213714</v>
      </c>
      <c r="X74" s="561"/>
    </row>
    <row r="75" spans="1:24" s="444" customFormat="1" ht="61.5" customHeight="1">
      <c r="A75" s="516" t="s">
        <v>455</v>
      </c>
      <c r="B75" s="517" t="s">
        <v>783</v>
      </c>
      <c r="C75" s="518" t="s">
        <v>4</v>
      </c>
      <c r="D75" s="516"/>
      <c r="E75" s="519"/>
      <c r="F75" s="516"/>
      <c r="G75" s="516"/>
      <c r="H75" s="618">
        <v>14663100</v>
      </c>
      <c r="I75" s="445">
        <f>I76</f>
        <v>0</v>
      </c>
      <c r="J75" s="445">
        <f>J76</f>
        <v>93</v>
      </c>
      <c r="K75" s="445">
        <f>K76</f>
        <v>95</v>
      </c>
      <c r="L75" s="445">
        <f>L76</f>
        <v>110</v>
      </c>
      <c r="M75" s="374">
        <f aca="true" t="shared" si="17" ref="M75:M138">H75</f>
        <v>14663100</v>
      </c>
      <c r="N75" s="616">
        <f>N76+N86+N90+N94+N98+N109</f>
        <v>14352276.319999998</v>
      </c>
      <c r="O75" s="375">
        <f t="shared" si="9"/>
        <v>97.8802321473631</v>
      </c>
      <c r="P75" s="443"/>
      <c r="Q75" s="443"/>
      <c r="R75" s="443"/>
      <c r="S75" s="443"/>
      <c r="T75" s="443"/>
      <c r="U75" s="443"/>
      <c r="V75" s="377">
        <f t="shared" si="15"/>
        <v>97.8802321473631</v>
      </c>
      <c r="X75" s="378"/>
    </row>
    <row r="76" spans="1:24" s="415" customFormat="1" ht="19.5" customHeight="1">
      <c r="A76" s="520" t="s">
        <v>309</v>
      </c>
      <c r="B76" s="521" t="s">
        <v>18</v>
      </c>
      <c r="C76" s="522" t="s">
        <v>4</v>
      </c>
      <c r="D76" s="520" t="s">
        <v>311</v>
      </c>
      <c r="E76" s="523"/>
      <c r="F76" s="520"/>
      <c r="G76" s="520"/>
      <c r="H76" s="619">
        <v>8958100</v>
      </c>
      <c r="I76" s="382">
        <f>I77+I81+I84</f>
        <v>0</v>
      </c>
      <c r="J76" s="382">
        <f>J77+J81+J84</f>
        <v>93</v>
      </c>
      <c r="K76" s="382">
        <f>K77+K81+K84</f>
        <v>95</v>
      </c>
      <c r="L76" s="382">
        <f>L77+L81+L84</f>
        <v>110</v>
      </c>
      <c r="M76" s="448">
        <f t="shared" si="17"/>
        <v>8958100</v>
      </c>
      <c r="N76" s="382">
        <f>N77</f>
        <v>8854131.639999999</v>
      </c>
      <c r="O76" s="383">
        <f t="shared" si="9"/>
        <v>98.83939272836872</v>
      </c>
      <c r="P76" s="437"/>
      <c r="Q76" s="437"/>
      <c r="R76" s="437"/>
      <c r="S76" s="437"/>
      <c r="T76" s="437"/>
      <c r="U76" s="437"/>
      <c r="V76" s="385">
        <f t="shared" si="15"/>
        <v>98.83939272836872</v>
      </c>
      <c r="X76" s="386"/>
    </row>
    <row r="77" spans="1:24" s="406" customFormat="1" ht="18.75">
      <c r="A77" s="283" t="s">
        <v>410</v>
      </c>
      <c r="B77" s="281" t="s">
        <v>14</v>
      </c>
      <c r="C77" s="282" t="s">
        <v>4</v>
      </c>
      <c r="D77" s="283" t="s">
        <v>327</v>
      </c>
      <c r="E77" s="412"/>
      <c r="F77" s="283"/>
      <c r="G77" s="283"/>
      <c r="H77" s="620">
        <v>8958100</v>
      </c>
      <c r="I77" s="275">
        <f aca="true" t="shared" si="18" ref="I77:L79">I78</f>
        <v>0</v>
      </c>
      <c r="J77" s="275">
        <f t="shared" si="18"/>
        <v>49</v>
      </c>
      <c r="K77" s="275">
        <f t="shared" si="18"/>
        <v>50</v>
      </c>
      <c r="L77" s="275">
        <f t="shared" si="18"/>
        <v>60</v>
      </c>
      <c r="M77" s="249">
        <f t="shared" si="17"/>
        <v>8958100</v>
      </c>
      <c r="N77" s="275">
        <f>N78+N82+N84</f>
        <v>8854131.639999999</v>
      </c>
      <c r="O77" s="250">
        <f aca="true" t="shared" si="19" ref="O77:O108">N77/H77*100</f>
        <v>98.83939272836872</v>
      </c>
      <c r="P77" s="290"/>
      <c r="Q77" s="290"/>
      <c r="R77" s="290"/>
      <c r="S77" s="290"/>
      <c r="T77" s="290"/>
      <c r="U77" s="290"/>
      <c r="V77" s="251">
        <f t="shared" si="15"/>
        <v>98.83939272836872</v>
      </c>
      <c r="X77" s="542"/>
    </row>
    <row r="78" spans="1:24" s="421" customFormat="1" ht="75">
      <c r="A78" s="394" t="s">
        <v>254</v>
      </c>
      <c r="B78" s="524" t="s">
        <v>420</v>
      </c>
      <c r="C78" s="403" t="s">
        <v>4</v>
      </c>
      <c r="D78" s="394" t="s">
        <v>327</v>
      </c>
      <c r="E78" s="394" t="s">
        <v>784</v>
      </c>
      <c r="F78" s="394"/>
      <c r="G78" s="394"/>
      <c r="H78" s="621">
        <v>8918100</v>
      </c>
      <c r="I78" s="287">
        <f t="shared" si="18"/>
        <v>0</v>
      </c>
      <c r="J78" s="287">
        <f t="shared" si="18"/>
        <v>49</v>
      </c>
      <c r="K78" s="287">
        <f t="shared" si="18"/>
        <v>50</v>
      </c>
      <c r="L78" s="287">
        <f t="shared" si="18"/>
        <v>60</v>
      </c>
      <c r="M78" s="287">
        <f t="shared" si="17"/>
        <v>8918100</v>
      </c>
      <c r="N78" s="287">
        <f>N79+N80+N81</f>
        <v>8849631.639999999</v>
      </c>
      <c r="O78" s="361">
        <f t="shared" si="19"/>
        <v>99.23225395543892</v>
      </c>
      <c r="P78" s="441"/>
      <c r="Q78" s="441"/>
      <c r="R78" s="441"/>
      <c r="S78" s="441"/>
      <c r="T78" s="441"/>
      <c r="U78" s="441"/>
      <c r="V78" s="362">
        <f t="shared" si="15"/>
        <v>99.23225395543892</v>
      </c>
      <c r="X78" s="378"/>
    </row>
    <row r="79" spans="1:24" s="231" customFormat="1" ht="77.25" customHeight="1">
      <c r="A79" s="364" t="s">
        <v>255</v>
      </c>
      <c r="B79" s="613" t="s">
        <v>412</v>
      </c>
      <c r="C79" s="366" t="s">
        <v>4</v>
      </c>
      <c r="D79" s="364" t="s">
        <v>327</v>
      </c>
      <c r="E79" s="565" t="s">
        <v>784</v>
      </c>
      <c r="F79" s="364" t="s">
        <v>405</v>
      </c>
      <c r="G79" s="364"/>
      <c r="H79" s="622">
        <v>8635700</v>
      </c>
      <c r="I79" s="286">
        <f t="shared" si="18"/>
        <v>0</v>
      </c>
      <c r="J79" s="286">
        <f t="shared" si="18"/>
        <v>49</v>
      </c>
      <c r="K79" s="286">
        <f t="shared" si="18"/>
        <v>50</v>
      </c>
      <c r="L79" s="286">
        <f t="shared" si="18"/>
        <v>60</v>
      </c>
      <c r="M79" s="286">
        <f t="shared" si="17"/>
        <v>8635700</v>
      </c>
      <c r="N79" s="427">
        <f>'2016 год прил. №1'!E177+'2016 год прил. №1'!E179</f>
        <v>8608881.44</v>
      </c>
      <c r="O79" s="284">
        <f t="shared" si="19"/>
        <v>99.68944544159709</v>
      </c>
      <c r="P79" s="609"/>
      <c r="Q79" s="609"/>
      <c r="R79" s="609"/>
      <c r="S79" s="609"/>
      <c r="T79" s="609"/>
      <c r="U79" s="609"/>
      <c r="V79" s="369">
        <f t="shared" si="15"/>
        <v>99.68944544159709</v>
      </c>
      <c r="X79" s="561"/>
    </row>
    <row r="80" spans="1:24" s="231" customFormat="1" ht="42" customHeight="1">
      <c r="A80" s="364" t="s">
        <v>256</v>
      </c>
      <c r="B80" s="365" t="s">
        <v>413</v>
      </c>
      <c r="C80" s="366" t="s">
        <v>4</v>
      </c>
      <c r="D80" s="364" t="s">
        <v>327</v>
      </c>
      <c r="E80" s="364" t="s">
        <v>784</v>
      </c>
      <c r="F80" s="364" t="s">
        <v>336</v>
      </c>
      <c r="G80" s="364"/>
      <c r="H80" s="622">
        <v>279300</v>
      </c>
      <c r="I80" s="534">
        <f>I81+I83</f>
        <v>0</v>
      </c>
      <c r="J80" s="534">
        <f>J81+J83</f>
        <v>49</v>
      </c>
      <c r="K80" s="534">
        <f>K81+K83</f>
        <v>50</v>
      </c>
      <c r="L80" s="603">
        <f>L81+L83</f>
        <v>60</v>
      </c>
      <c r="M80" s="286">
        <f t="shared" si="17"/>
        <v>279300</v>
      </c>
      <c r="N80" s="427">
        <f>'2016 год прил. №1'!E181+'2016 год прил. №1'!E183</f>
        <v>240750</v>
      </c>
      <c r="O80" s="284">
        <f t="shared" si="19"/>
        <v>86.19763694951665</v>
      </c>
      <c r="P80" s="609"/>
      <c r="Q80" s="609"/>
      <c r="R80" s="609"/>
      <c r="S80" s="609"/>
      <c r="T80" s="609"/>
      <c r="U80" s="609"/>
      <c r="V80" s="369">
        <f t="shared" si="15"/>
        <v>86.19763694951665</v>
      </c>
      <c r="X80" s="561"/>
    </row>
    <row r="81" spans="1:24" s="615" customFormat="1" ht="20.25" customHeight="1">
      <c r="A81" s="364" t="s">
        <v>257</v>
      </c>
      <c r="B81" s="325" t="s">
        <v>408</v>
      </c>
      <c r="C81" s="562" t="s">
        <v>4</v>
      </c>
      <c r="D81" s="354" t="s">
        <v>327</v>
      </c>
      <c r="E81" s="614" t="s">
        <v>784</v>
      </c>
      <c r="F81" s="354" t="s">
        <v>406</v>
      </c>
      <c r="G81" s="354"/>
      <c r="H81" s="622">
        <v>3100</v>
      </c>
      <c r="I81" s="286">
        <f>I82</f>
        <v>0</v>
      </c>
      <c r="J81" s="286">
        <f>J82</f>
        <v>39</v>
      </c>
      <c r="K81" s="286">
        <f>K82</f>
        <v>40</v>
      </c>
      <c r="L81" s="286">
        <f>L82</f>
        <v>40</v>
      </c>
      <c r="M81" s="286">
        <f t="shared" si="17"/>
        <v>3100</v>
      </c>
      <c r="N81" s="286">
        <f>'2016 год прил. №1'!E190</f>
        <v>0.2</v>
      </c>
      <c r="O81" s="284">
        <f t="shared" si="19"/>
        <v>0.0064516129032258064</v>
      </c>
      <c r="P81" s="609"/>
      <c r="Q81" s="609"/>
      <c r="R81" s="609"/>
      <c r="S81" s="609"/>
      <c r="T81" s="609"/>
      <c r="U81" s="609"/>
      <c r="V81" s="369">
        <f t="shared" si="15"/>
        <v>0.0064516129032258064</v>
      </c>
      <c r="X81" s="561"/>
    </row>
    <row r="82" spans="1:24" s="421" customFormat="1" ht="77.25" customHeight="1">
      <c r="A82" s="394" t="s">
        <v>785</v>
      </c>
      <c r="B82" s="525" t="s">
        <v>425</v>
      </c>
      <c r="C82" s="403" t="s">
        <v>4</v>
      </c>
      <c r="D82" s="394" t="s">
        <v>327</v>
      </c>
      <c r="E82" s="394" t="s">
        <v>786</v>
      </c>
      <c r="F82" s="394"/>
      <c r="G82" s="394"/>
      <c r="H82" s="621">
        <v>35000</v>
      </c>
      <c r="I82" s="435">
        <v>0</v>
      </c>
      <c r="J82" s="435">
        <v>39</v>
      </c>
      <c r="K82" s="435">
        <v>40</v>
      </c>
      <c r="L82" s="436">
        <v>40</v>
      </c>
      <c r="M82" s="287">
        <f t="shared" si="17"/>
        <v>35000</v>
      </c>
      <c r="N82" s="422">
        <f>N83</f>
        <v>4500</v>
      </c>
      <c r="O82" s="361">
        <f t="shared" si="19"/>
        <v>12.857142857142856</v>
      </c>
      <c r="P82" s="441"/>
      <c r="Q82" s="441"/>
      <c r="R82" s="441"/>
      <c r="S82" s="441"/>
      <c r="T82" s="441"/>
      <c r="U82" s="441"/>
      <c r="V82" s="362">
        <f t="shared" si="15"/>
        <v>12.857142857142856</v>
      </c>
      <c r="X82" s="378"/>
    </row>
    <row r="83" spans="1:24" s="231" customFormat="1" ht="37.5">
      <c r="A83" s="364" t="s">
        <v>787</v>
      </c>
      <c r="B83" s="365" t="s">
        <v>413</v>
      </c>
      <c r="C83" s="366" t="s">
        <v>4</v>
      </c>
      <c r="D83" s="364" t="s">
        <v>327</v>
      </c>
      <c r="E83" s="364" t="s">
        <v>786</v>
      </c>
      <c r="F83" s="364" t="s">
        <v>336</v>
      </c>
      <c r="G83" s="364"/>
      <c r="H83" s="622">
        <v>35000</v>
      </c>
      <c r="I83" s="261">
        <f>SUM(I84:I85)</f>
        <v>0</v>
      </c>
      <c r="J83" s="261">
        <f>SUM(J84:J85)</f>
        <v>10</v>
      </c>
      <c r="K83" s="261">
        <f>SUM(K84:K85)</f>
        <v>10</v>
      </c>
      <c r="L83" s="258">
        <f>SUM(L84:L85)</f>
        <v>20</v>
      </c>
      <c r="M83" s="286">
        <f t="shared" si="17"/>
        <v>35000</v>
      </c>
      <c r="N83" s="427">
        <f>'2016 год прил. №1'!E197</f>
        <v>4500</v>
      </c>
      <c r="O83" s="284">
        <f t="shared" si="19"/>
        <v>12.857142857142856</v>
      </c>
      <c r="P83" s="609"/>
      <c r="Q83" s="609"/>
      <c r="R83" s="609"/>
      <c r="S83" s="609"/>
      <c r="T83" s="609"/>
      <c r="U83" s="609"/>
      <c r="V83" s="369">
        <f t="shared" si="15"/>
        <v>12.857142857142856</v>
      </c>
      <c r="X83" s="561"/>
    </row>
    <row r="84" spans="1:24" s="406" customFormat="1" ht="95.25" customHeight="1">
      <c r="A84" s="394" t="s">
        <v>407</v>
      </c>
      <c r="B84" s="512" t="s">
        <v>426</v>
      </c>
      <c r="C84" s="403" t="s">
        <v>4</v>
      </c>
      <c r="D84" s="394" t="s">
        <v>327</v>
      </c>
      <c r="E84" s="394" t="s">
        <v>788</v>
      </c>
      <c r="F84" s="394"/>
      <c r="G84" s="394"/>
      <c r="H84" s="621">
        <v>5000</v>
      </c>
      <c r="I84" s="277">
        <f>I85+I87+I89</f>
        <v>0</v>
      </c>
      <c r="J84" s="277">
        <f>J85+J87+J89</f>
        <v>5</v>
      </c>
      <c r="K84" s="277">
        <f>K85+K87+K89</f>
        <v>5</v>
      </c>
      <c r="L84" s="277">
        <f>L85+L87+L89</f>
        <v>10</v>
      </c>
      <c r="M84" s="287">
        <f t="shared" si="17"/>
        <v>5000</v>
      </c>
      <c r="N84" s="629">
        <f>N85</f>
        <v>0</v>
      </c>
      <c r="O84" s="361">
        <f t="shared" si="19"/>
        <v>0</v>
      </c>
      <c r="P84" s="441"/>
      <c r="Q84" s="441"/>
      <c r="R84" s="441"/>
      <c r="S84" s="441"/>
      <c r="T84" s="441"/>
      <c r="U84" s="441"/>
      <c r="V84" s="362">
        <f t="shared" si="15"/>
        <v>0</v>
      </c>
      <c r="X84" s="378"/>
    </row>
    <row r="85" spans="1:24" s="535" customFormat="1" ht="37.5">
      <c r="A85" s="364" t="s">
        <v>416</v>
      </c>
      <c r="B85" s="564" t="s">
        <v>413</v>
      </c>
      <c r="C85" s="366" t="s">
        <v>4</v>
      </c>
      <c r="D85" s="364" t="s">
        <v>327</v>
      </c>
      <c r="E85" s="364" t="s">
        <v>788</v>
      </c>
      <c r="F85" s="364" t="s">
        <v>336</v>
      </c>
      <c r="G85" s="364"/>
      <c r="H85" s="622">
        <v>5000</v>
      </c>
      <c r="I85" s="288">
        <v>0</v>
      </c>
      <c r="J85" s="288">
        <v>5</v>
      </c>
      <c r="K85" s="288">
        <v>5</v>
      </c>
      <c r="L85" s="289">
        <v>10</v>
      </c>
      <c r="M85" s="286">
        <f t="shared" si="17"/>
        <v>5000</v>
      </c>
      <c r="N85" s="427"/>
      <c r="O85" s="284">
        <f t="shared" si="19"/>
        <v>0</v>
      </c>
      <c r="P85" s="609"/>
      <c r="Q85" s="609"/>
      <c r="R85" s="609"/>
      <c r="S85" s="609"/>
      <c r="T85" s="609"/>
      <c r="U85" s="609"/>
      <c r="V85" s="369">
        <f t="shared" si="15"/>
        <v>0</v>
      </c>
      <c r="X85" s="561"/>
    </row>
    <row r="86" spans="1:24" s="410" customFormat="1" ht="37.5">
      <c r="A86" s="380" t="s">
        <v>142</v>
      </c>
      <c r="B86" s="513" t="s">
        <v>364</v>
      </c>
      <c r="C86" s="405" t="s">
        <v>4</v>
      </c>
      <c r="D86" s="380" t="s">
        <v>365</v>
      </c>
      <c r="E86" s="380"/>
      <c r="F86" s="380"/>
      <c r="G86" s="380"/>
      <c r="H86" s="619">
        <v>40000</v>
      </c>
      <c r="I86" s="624">
        <f aca="true" t="shared" si="20" ref="I86:L90">I87</f>
        <v>0</v>
      </c>
      <c r="J86" s="624">
        <f t="shared" si="20"/>
        <v>0</v>
      </c>
      <c r="K86" s="624">
        <f t="shared" si="20"/>
        <v>0</v>
      </c>
      <c r="L86" s="625">
        <f t="shared" si="20"/>
        <v>0</v>
      </c>
      <c r="M86" s="448">
        <f t="shared" si="17"/>
        <v>40000</v>
      </c>
      <c r="N86" s="600">
        <f>N87</f>
        <v>37640</v>
      </c>
      <c r="O86" s="383">
        <f t="shared" si="19"/>
        <v>94.1</v>
      </c>
      <c r="P86" s="626"/>
      <c r="Q86" s="626"/>
      <c r="R86" s="626"/>
      <c r="S86" s="626"/>
      <c r="T86" s="626"/>
      <c r="U86" s="626"/>
      <c r="V86" s="385">
        <f t="shared" si="15"/>
        <v>94.1</v>
      </c>
      <c r="X86" s="386"/>
    </row>
    <row r="87" spans="1:24" s="406" customFormat="1" ht="41.25" customHeight="1">
      <c r="A87" s="283" t="s">
        <v>366</v>
      </c>
      <c r="B87" s="390" t="s">
        <v>427</v>
      </c>
      <c r="C87" s="282" t="s">
        <v>4</v>
      </c>
      <c r="D87" s="283" t="s">
        <v>332</v>
      </c>
      <c r="E87" s="283"/>
      <c r="F87" s="283"/>
      <c r="G87" s="283"/>
      <c r="H87" s="620">
        <v>40000</v>
      </c>
      <c r="I87" s="627">
        <f t="shared" si="20"/>
        <v>0</v>
      </c>
      <c r="J87" s="627">
        <f t="shared" si="20"/>
        <v>0</v>
      </c>
      <c r="K87" s="627">
        <f t="shared" si="20"/>
        <v>0</v>
      </c>
      <c r="L87" s="628">
        <f t="shared" si="20"/>
        <v>0</v>
      </c>
      <c r="M87" s="249">
        <f t="shared" si="17"/>
        <v>40000</v>
      </c>
      <c r="N87" s="276">
        <f>N88</f>
        <v>37640</v>
      </c>
      <c r="O87" s="250">
        <f t="shared" si="19"/>
        <v>94.1</v>
      </c>
      <c r="P87" s="290"/>
      <c r="Q87" s="290"/>
      <c r="R87" s="290"/>
      <c r="S87" s="290"/>
      <c r="T87" s="290"/>
      <c r="U87" s="290"/>
      <c r="V87" s="251">
        <f t="shared" si="15"/>
        <v>94.1</v>
      </c>
      <c r="X87" s="542"/>
    </row>
    <row r="88" spans="1:24" s="231" customFormat="1" ht="133.5" customHeight="1">
      <c r="A88" s="394" t="s">
        <v>741</v>
      </c>
      <c r="B88" s="526" t="s">
        <v>428</v>
      </c>
      <c r="C88" s="403" t="s">
        <v>4</v>
      </c>
      <c r="D88" s="394" t="s">
        <v>332</v>
      </c>
      <c r="E88" s="394" t="s">
        <v>789</v>
      </c>
      <c r="F88" s="394"/>
      <c r="G88" s="394"/>
      <c r="H88" s="621">
        <v>40000</v>
      </c>
      <c r="I88" s="534">
        <f t="shared" si="20"/>
        <v>0</v>
      </c>
      <c r="J88" s="534">
        <f t="shared" si="20"/>
        <v>0</v>
      </c>
      <c r="K88" s="534">
        <f t="shared" si="20"/>
        <v>0</v>
      </c>
      <c r="L88" s="603">
        <f t="shared" si="20"/>
        <v>0</v>
      </c>
      <c r="M88" s="287">
        <f t="shared" si="17"/>
        <v>40000</v>
      </c>
      <c r="N88" s="422">
        <f>N89</f>
        <v>37640</v>
      </c>
      <c r="O88" s="361">
        <f t="shared" si="19"/>
        <v>94.1</v>
      </c>
      <c r="P88" s="441"/>
      <c r="Q88" s="441"/>
      <c r="R88" s="441"/>
      <c r="S88" s="441"/>
      <c r="T88" s="441"/>
      <c r="U88" s="441"/>
      <c r="V88" s="362">
        <f t="shared" si="15"/>
        <v>94.1</v>
      </c>
      <c r="X88" s="378"/>
    </row>
    <row r="89" spans="1:24" s="231" customFormat="1" ht="38.25" customHeight="1">
      <c r="A89" s="364" t="s">
        <v>456</v>
      </c>
      <c r="B89" s="365" t="s">
        <v>413</v>
      </c>
      <c r="C89" s="366" t="s">
        <v>4</v>
      </c>
      <c r="D89" s="364" t="s">
        <v>332</v>
      </c>
      <c r="E89" s="364" t="s">
        <v>789</v>
      </c>
      <c r="F89" s="364" t="s">
        <v>336</v>
      </c>
      <c r="G89" s="364"/>
      <c r="H89" s="622">
        <v>40000</v>
      </c>
      <c r="I89" s="534">
        <f t="shared" si="20"/>
        <v>0</v>
      </c>
      <c r="J89" s="534">
        <f t="shared" si="20"/>
        <v>0</v>
      </c>
      <c r="K89" s="534">
        <f t="shared" si="20"/>
        <v>0</v>
      </c>
      <c r="L89" s="603">
        <f t="shared" si="20"/>
        <v>0</v>
      </c>
      <c r="M89" s="286">
        <f t="shared" si="17"/>
        <v>40000</v>
      </c>
      <c r="N89" s="427">
        <f>'2016 год прил. №1'!E206</f>
        <v>37640</v>
      </c>
      <c r="O89" s="284">
        <f t="shared" si="19"/>
        <v>94.1</v>
      </c>
      <c r="P89" s="609"/>
      <c r="Q89" s="609"/>
      <c r="R89" s="609"/>
      <c r="S89" s="609"/>
      <c r="T89" s="609"/>
      <c r="U89" s="609"/>
      <c r="V89" s="369">
        <f t="shared" si="15"/>
        <v>94.1</v>
      </c>
      <c r="X89" s="561"/>
    </row>
    <row r="90" spans="1:24" s="410" customFormat="1" ht="20.25" customHeight="1">
      <c r="A90" s="380" t="s">
        <v>304</v>
      </c>
      <c r="B90" s="513" t="s">
        <v>10</v>
      </c>
      <c r="C90" s="405" t="s">
        <v>4</v>
      </c>
      <c r="D90" s="380" t="s">
        <v>333</v>
      </c>
      <c r="E90" s="380"/>
      <c r="F90" s="380"/>
      <c r="G90" s="380"/>
      <c r="H90" s="619">
        <v>5000</v>
      </c>
      <c r="I90" s="624">
        <f t="shared" si="20"/>
        <v>0</v>
      </c>
      <c r="J90" s="624">
        <f t="shared" si="20"/>
        <v>0</v>
      </c>
      <c r="K90" s="624">
        <f t="shared" si="20"/>
        <v>0</v>
      </c>
      <c r="L90" s="625">
        <f t="shared" si="20"/>
        <v>0</v>
      </c>
      <c r="M90" s="448">
        <f t="shared" si="17"/>
        <v>5000</v>
      </c>
      <c r="N90" s="600">
        <f>N91</f>
        <v>2100</v>
      </c>
      <c r="O90" s="383">
        <f t="shared" si="19"/>
        <v>42</v>
      </c>
      <c r="P90" s="437"/>
      <c r="Q90" s="437"/>
      <c r="R90" s="437"/>
      <c r="S90" s="437"/>
      <c r="T90" s="437"/>
      <c r="U90" s="437"/>
      <c r="V90" s="385">
        <f t="shared" si="15"/>
        <v>42</v>
      </c>
      <c r="X90" s="386"/>
    </row>
    <row r="91" spans="1:24" s="615" customFormat="1" ht="17.25" customHeight="1">
      <c r="A91" s="283" t="s">
        <v>367</v>
      </c>
      <c r="B91" s="411" t="s">
        <v>9</v>
      </c>
      <c r="C91" s="282" t="s">
        <v>4</v>
      </c>
      <c r="D91" s="283" t="s">
        <v>429</v>
      </c>
      <c r="E91" s="412"/>
      <c r="F91" s="283"/>
      <c r="G91" s="283"/>
      <c r="H91" s="620">
        <v>5000</v>
      </c>
      <c r="I91" s="275">
        <f>I92+I95</f>
        <v>0</v>
      </c>
      <c r="J91" s="275">
        <f>J92+J95</f>
        <v>0</v>
      </c>
      <c r="K91" s="275">
        <f>K92+K95</f>
        <v>0</v>
      </c>
      <c r="L91" s="275">
        <f>L92+L95</f>
        <v>0</v>
      </c>
      <c r="M91" s="249">
        <f t="shared" si="17"/>
        <v>5000</v>
      </c>
      <c r="N91" s="275">
        <f>N92</f>
        <v>2100</v>
      </c>
      <c r="O91" s="250">
        <f t="shared" si="19"/>
        <v>42</v>
      </c>
      <c r="P91" s="290"/>
      <c r="Q91" s="290"/>
      <c r="R91" s="290"/>
      <c r="S91" s="290"/>
      <c r="T91" s="290"/>
      <c r="U91" s="290"/>
      <c r="V91" s="251">
        <f t="shared" si="15"/>
        <v>42</v>
      </c>
      <c r="X91" s="542"/>
    </row>
    <row r="92" spans="1:24" s="406" customFormat="1" ht="76.5" customHeight="1">
      <c r="A92" s="394" t="s">
        <v>463</v>
      </c>
      <c r="B92" s="527" t="s">
        <v>218</v>
      </c>
      <c r="C92" s="403" t="s">
        <v>4</v>
      </c>
      <c r="D92" s="394" t="s">
        <v>429</v>
      </c>
      <c r="E92" s="462" t="s">
        <v>790</v>
      </c>
      <c r="F92" s="394"/>
      <c r="G92" s="394"/>
      <c r="H92" s="621">
        <v>5000</v>
      </c>
      <c r="I92" s="435"/>
      <c r="J92" s="435"/>
      <c r="K92" s="435"/>
      <c r="L92" s="436"/>
      <c r="M92" s="287">
        <f t="shared" si="17"/>
        <v>5000</v>
      </c>
      <c r="N92" s="361">
        <f>N93</f>
        <v>2100</v>
      </c>
      <c r="O92" s="361">
        <f t="shared" si="19"/>
        <v>42</v>
      </c>
      <c r="P92" s="441"/>
      <c r="Q92" s="441"/>
      <c r="R92" s="441"/>
      <c r="S92" s="441"/>
      <c r="T92" s="441"/>
      <c r="U92" s="441"/>
      <c r="V92" s="362">
        <f t="shared" si="15"/>
        <v>42</v>
      </c>
      <c r="X92" s="378"/>
    </row>
    <row r="93" spans="1:24" s="231" customFormat="1" ht="41.25" customHeight="1">
      <c r="A93" s="364" t="s">
        <v>328</v>
      </c>
      <c r="B93" s="365" t="s">
        <v>413</v>
      </c>
      <c r="C93" s="366" t="s">
        <v>4</v>
      </c>
      <c r="D93" s="364" t="s">
        <v>429</v>
      </c>
      <c r="E93" s="565" t="s">
        <v>790</v>
      </c>
      <c r="F93" s="364" t="s">
        <v>336</v>
      </c>
      <c r="G93" s="364"/>
      <c r="H93" s="622">
        <v>5000</v>
      </c>
      <c r="I93" s="288"/>
      <c r="J93" s="288"/>
      <c r="K93" s="288"/>
      <c r="L93" s="289"/>
      <c r="M93" s="286">
        <f t="shared" si="17"/>
        <v>5000</v>
      </c>
      <c r="N93" s="427">
        <f>'2016 год прил. №1'!E213</f>
        <v>2100</v>
      </c>
      <c r="O93" s="284">
        <f t="shared" si="19"/>
        <v>42</v>
      </c>
      <c r="P93" s="609"/>
      <c r="Q93" s="609"/>
      <c r="R93" s="609"/>
      <c r="S93" s="609"/>
      <c r="T93" s="609"/>
      <c r="U93" s="609"/>
      <c r="V93" s="369">
        <f t="shared" si="15"/>
        <v>42</v>
      </c>
      <c r="X93" s="561"/>
    </row>
    <row r="94" spans="1:24" s="410" customFormat="1" ht="21.75" customHeight="1">
      <c r="A94" s="380" t="s">
        <v>305</v>
      </c>
      <c r="B94" s="431" t="s">
        <v>372</v>
      </c>
      <c r="C94" s="405" t="s">
        <v>4</v>
      </c>
      <c r="D94" s="380" t="s">
        <v>373</v>
      </c>
      <c r="E94" s="416"/>
      <c r="F94" s="380"/>
      <c r="G94" s="380"/>
      <c r="H94" s="619">
        <v>50000</v>
      </c>
      <c r="I94" s="630"/>
      <c r="J94" s="630"/>
      <c r="K94" s="630"/>
      <c r="L94" s="631"/>
      <c r="M94" s="448">
        <f t="shared" si="17"/>
        <v>50000</v>
      </c>
      <c r="N94" s="600">
        <f>N95</f>
        <v>20070</v>
      </c>
      <c r="O94" s="383">
        <f t="shared" si="19"/>
        <v>40.14</v>
      </c>
      <c r="P94" s="437"/>
      <c r="Q94" s="437"/>
      <c r="R94" s="437"/>
      <c r="S94" s="437"/>
      <c r="T94" s="437"/>
      <c r="U94" s="437"/>
      <c r="V94" s="385">
        <f t="shared" si="15"/>
        <v>40.14</v>
      </c>
      <c r="X94" s="386"/>
    </row>
    <row r="95" spans="1:24" s="406" customFormat="1" ht="17.25" customHeight="1">
      <c r="A95" s="283" t="s">
        <v>370</v>
      </c>
      <c r="B95" s="281" t="s">
        <v>169</v>
      </c>
      <c r="C95" s="282" t="s">
        <v>4</v>
      </c>
      <c r="D95" s="283" t="s">
        <v>337</v>
      </c>
      <c r="E95" s="412"/>
      <c r="F95" s="283"/>
      <c r="G95" s="283"/>
      <c r="H95" s="620">
        <v>50000</v>
      </c>
      <c r="I95" s="275">
        <f aca="true" t="shared" si="21" ref="I95:N95">I96</f>
        <v>0</v>
      </c>
      <c r="J95" s="275">
        <f t="shared" si="21"/>
        <v>0</v>
      </c>
      <c r="K95" s="275">
        <f t="shared" si="21"/>
        <v>0</v>
      </c>
      <c r="L95" s="275">
        <f t="shared" si="21"/>
        <v>0</v>
      </c>
      <c r="M95" s="249">
        <f t="shared" si="17"/>
        <v>50000</v>
      </c>
      <c r="N95" s="275">
        <f t="shared" si="21"/>
        <v>20070</v>
      </c>
      <c r="O95" s="250">
        <f t="shared" si="19"/>
        <v>40.14</v>
      </c>
      <c r="P95" s="290"/>
      <c r="Q95" s="290"/>
      <c r="R95" s="290"/>
      <c r="S95" s="290"/>
      <c r="T95" s="290"/>
      <c r="U95" s="290"/>
      <c r="V95" s="251">
        <f t="shared" si="15"/>
        <v>40.14</v>
      </c>
      <c r="X95" s="542"/>
    </row>
    <row r="96" spans="1:24" s="270" customFormat="1" ht="58.5" customHeight="1">
      <c r="A96" s="394" t="s">
        <v>770</v>
      </c>
      <c r="B96" s="402" t="s">
        <v>435</v>
      </c>
      <c r="C96" s="403" t="s">
        <v>4</v>
      </c>
      <c r="D96" s="394" t="s">
        <v>337</v>
      </c>
      <c r="E96" s="462" t="s">
        <v>791</v>
      </c>
      <c r="F96" s="394"/>
      <c r="G96" s="394"/>
      <c r="H96" s="621">
        <v>50000</v>
      </c>
      <c r="I96" s="492">
        <f aca="true" t="shared" si="22" ref="I96:N96">I97</f>
        <v>0</v>
      </c>
      <c r="J96" s="492">
        <f t="shared" si="22"/>
        <v>0</v>
      </c>
      <c r="K96" s="492">
        <f t="shared" si="22"/>
        <v>0</v>
      </c>
      <c r="L96" s="492">
        <f t="shared" si="22"/>
        <v>0</v>
      </c>
      <c r="M96" s="287">
        <f t="shared" si="17"/>
        <v>50000</v>
      </c>
      <c r="N96" s="492">
        <f t="shared" si="22"/>
        <v>20070</v>
      </c>
      <c r="O96" s="361">
        <f t="shared" si="19"/>
        <v>40.14</v>
      </c>
      <c r="P96" s="441"/>
      <c r="Q96" s="441"/>
      <c r="R96" s="441"/>
      <c r="S96" s="441"/>
      <c r="T96" s="441"/>
      <c r="U96" s="441"/>
      <c r="V96" s="362">
        <f t="shared" si="15"/>
        <v>40.14</v>
      </c>
      <c r="X96" s="378"/>
    </row>
    <row r="97" spans="1:24" s="231" customFormat="1" ht="42" customHeight="1">
      <c r="A97" s="364" t="s">
        <v>772</v>
      </c>
      <c r="B97" s="365" t="s">
        <v>413</v>
      </c>
      <c r="C97" s="366" t="s">
        <v>4</v>
      </c>
      <c r="D97" s="364" t="s">
        <v>337</v>
      </c>
      <c r="E97" s="565" t="s">
        <v>791</v>
      </c>
      <c r="F97" s="364" t="s">
        <v>336</v>
      </c>
      <c r="G97" s="364"/>
      <c r="H97" s="622">
        <v>50000</v>
      </c>
      <c r="I97" s="288"/>
      <c r="J97" s="288"/>
      <c r="K97" s="288"/>
      <c r="L97" s="289"/>
      <c r="M97" s="286">
        <f t="shared" si="17"/>
        <v>50000</v>
      </c>
      <c r="N97" s="427">
        <f>'2016 год прил. №1'!E255</f>
        <v>20070</v>
      </c>
      <c r="O97" s="284">
        <f t="shared" si="19"/>
        <v>40.14</v>
      </c>
      <c r="P97" s="609"/>
      <c r="Q97" s="609"/>
      <c r="R97" s="609"/>
      <c r="S97" s="609"/>
      <c r="T97" s="609"/>
      <c r="U97" s="609"/>
      <c r="V97" s="369">
        <f t="shared" si="15"/>
        <v>40.14</v>
      </c>
      <c r="X97" s="561"/>
    </row>
    <row r="98" spans="1:24" s="410" customFormat="1" ht="21.75" customHeight="1">
      <c r="A98" s="520" t="s">
        <v>306</v>
      </c>
      <c r="B98" s="521" t="s">
        <v>170</v>
      </c>
      <c r="C98" s="522" t="s">
        <v>4</v>
      </c>
      <c r="D98" s="520" t="s">
        <v>375</v>
      </c>
      <c r="E98" s="523"/>
      <c r="F98" s="520"/>
      <c r="G98" s="520"/>
      <c r="H98" s="619">
        <v>280000</v>
      </c>
      <c r="I98" s="448">
        <f>I99+I102</f>
        <v>0</v>
      </c>
      <c r="J98" s="448">
        <f>J99+J102</f>
        <v>0</v>
      </c>
      <c r="K98" s="448">
        <f>K99+K102</f>
        <v>0</v>
      </c>
      <c r="L98" s="448">
        <f>L99+L102</f>
        <v>0</v>
      </c>
      <c r="M98" s="448">
        <f t="shared" si="17"/>
        <v>280000</v>
      </c>
      <c r="N98" s="448">
        <f>N99+N102</f>
        <v>146261.5</v>
      </c>
      <c r="O98" s="383">
        <f t="shared" si="19"/>
        <v>52.23625</v>
      </c>
      <c r="P98" s="437"/>
      <c r="Q98" s="437"/>
      <c r="R98" s="437"/>
      <c r="S98" s="437"/>
      <c r="T98" s="437"/>
      <c r="U98" s="437"/>
      <c r="V98" s="385">
        <f t="shared" si="15"/>
        <v>52.23625</v>
      </c>
      <c r="X98" s="386"/>
    </row>
    <row r="99" spans="1:24" s="406" customFormat="1" ht="24" customHeight="1">
      <c r="A99" s="283" t="s">
        <v>334</v>
      </c>
      <c r="B99" s="281" t="s">
        <v>438</v>
      </c>
      <c r="C99" s="282" t="s">
        <v>4</v>
      </c>
      <c r="D99" s="283" t="s">
        <v>339</v>
      </c>
      <c r="E99" s="412"/>
      <c r="F99" s="283"/>
      <c r="G99" s="283"/>
      <c r="H99" s="620">
        <v>150000.00000000003</v>
      </c>
      <c r="I99" s="249">
        <f aca="true" t="shared" si="23" ref="I99:N99">I100</f>
        <v>0</v>
      </c>
      <c r="J99" s="249">
        <f t="shared" si="23"/>
        <v>0</v>
      </c>
      <c r="K99" s="249">
        <f t="shared" si="23"/>
        <v>0</v>
      </c>
      <c r="L99" s="249">
        <f t="shared" si="23"/>
        <v>0</v>
      </c>
      <c r="M99" s="249">
        <f t="shared" si="17"/>
        <v>150000.00000000003</v>
      </c>
      <c r="N99" s="249">
        <f t="shared" si="23"/>
        <v>115661.5</v>
      </c>
      <c r="O99" s="250">
        <f t="shared" si="19"/>
        <v>77.10766666666665</v>
      </c>
      <c r="P99" s="290"/>
      <c r="Q99" s="290"/>
      <c r="R99" s="290"/>
      <c r="S99" s="290"/>
      <c r="T99" s="290"/>
      <c r="U99" s="290"/>
      <c r="V99" s="251">
        <f t="shared" si="15"/>
        <v>77.10766666666665</v>
      </c>
      <c r="X99" s="542"/>
    </row>
    <row r="100" spans="1:24" s="270" customFormat="1" ht="76.5" customHeight="1">
      <c r="A100" s="394" t="s">
        <v>773</v>
      </c>
      <c r="B100" s="402" t="s">
        <v>439</v>
      </c>
      <c r="C100" s="403" t="s">
        <v>4</v>
      </c>
      <c r="D100" s="394" t="s">
        <v>339</v>
      </c>
      <c r="E100" s="394" t="s">
        <v>792</v>
      </c>
      <c r="F100" s="394"/>
      <c r="G100" s="394"/>
      <c r="H100" s="621">
        <v>150000.00000000003</v>
      </c>
      <c r="I100" s="287">
        <f aca="true" t="shared" si="24" ref="I100:N100">I101</f>
        <v>0</v>
      </c>
      <c r="J100" s="287">
        <f t="shared" si="24"/>
        <v>0</v>
      </c>
      <c r="K100" s="287">
        <f t="shared" si="24"/>
        <v>0</v>
      </c>
      <c r="L100" s="287">
        <f t="shared" si="24"/>
        <v>0</v>
      </c>
      <c r="M100" s="287">
        <f t="shared" si="17"/>
        <v>150000.00000000003</v>
      </c>
      <c r="N100" s="422">
        <f t="shared" si="24"/>
        <v>115661.5</v>
      </c>
      <c r="O100" s="269">
        <f t="shared" si="19"/>
        <v>77.10766666666665</v>
      </c>
      <c r="P100" s="292"/>
      <c r="Q100" s="292"/>
      <c r="R100" s="292"/>
      <c r="S100" s="292"/>
      <c r="T100" s="292"/>
      <c r="U100" s="292"/>
      <c r="V100" s="259">
        <f t="shared" si="15"/>
        <v>77.10766666666665</v>
      </c>
      <c r="X100" s="378"/>
    </row>
    <row r="101" spans="1:24" s="231" customFormat="1" ht="42.75" customHeight="1">
      <c r="A101" s="364" t="s">
        <v>775</v>
      </c>
      <c r="B101" s="365" t="s">
        <v>413</v>
      </c>
      <c r="C101" s="366" t="s">
        <v>4</v>
      </c>
      <c r="D101" s="364" t="s">
        <v>339</v>
      </c>
      <c r="E101" s="364" t="s">
        <v>792</v>
      </c>
      <c r="F101" s="364" t="s">
        <v>336</v>
      </c>
      <c r="G101" s="364"/>
      <c r="H101" s="622">
        <v>150000.00000000003</v>
      </c>
      <c r="I101" s="288"/>
      <c r="J101" s="288"/>
      <c r="K101" s="288"/>
      <c r="L101" s="289"/>
      <c r="M101" s="286">
        <f t="shared" si="17"/>
        <v>150000.00000000003</v>
      </c>
      <c r="N101" s="427">
        <f>'2016 год прил. №1'!E266</f>
        <v>115661.5</v>
      </c>
      <c r="O101" s="284">
        <f t="shared" si="19"/>
        <v>77.10766666666665</v>
      </c>
      <c r="P101" s="433"/>
      <c r="Q101" s="433"/>
      <c r="R101" s="433"/>
      <c r="S101" s="433"/>
      <c r="T101" s="433"/>
      <c r="U101" s="433"/>
      <c r="V101" s="369">
        <f t="shared" si="15"/>
        <v>77.10766666666665</v>
      </c>
      <c r="X101" s="561"/>
    </row>
    <row r="102" spans="1:24" s="406" customFormat="1" ht="22.5" customHeight="1">
      <c r="A102" s="283" t="s">
        <v>793</v>
      </c>
      <c r="B102" s="281" t="s">
        <v>440</v>
      </c>
      <c r="C102" s="282" t="s">
        <v>4</v>
      </c>
      <c r="D102" s="283" t="s">
        <v>340</v>
      </c>
      <c r="E102" s="283"/>
      <c r="F102" s="283"/>
      <c r="G102" s="283"/>
      <c r="H102" s="620">
        <v>130000</v>
      </c>
      <c r="I102" s="249">
        <f>I103+I106+I108</f>
        <v>0</v>
      </c>
      <c r="J102" s="249">
        <f>J103+J106+J108</f>
        <v>0</v>
      </c>
      <c r="K102" s="249">
        <f>K103+K106+K108</f>
        <v>0</v>
      </c>
      <c r="L102" s="249">
        <f>L103+L106+L108</f>
        <v>0</v>
      </c>
      <c r="M102" s="249">
        <f t="shared" si="17"/>
        <v>130000</v>
      </c>
      <c r="N102" s="249">
        <f>N103+N105+N107</f>
        <v>30600</v>
      </c>
      <c r="O102" s="250">
        <f t="shared" si="19"/>
        <v>23.53846153846154</v>
      </c>
      <c r="P102" s="290"/>
      <c r="Q102" s="290"/>
      <c r="R102" s="290"/>
      <c r="S102" s="290"/>
      <c r="T102" s="290"/>
      <c r="U102" s="290"/>
      <c r="V102" s="251">
        <f t="shared" si="15"/>
        <v>23.53846153846154</v>
      </c>
      <c r="X102" s="542"/>
    </row>
    <row r="103" spans="1:24" s="270" customFormat="1" ht="75" customHeight="1">
      <c r="A103" s="394" t="s">
        <v>794</v>
      </c>
      <c r="B103" s="402" t="s">
        <v>441</v>
      </c>
      <c r="C103" s="403" t="s">
        <v>4</v>
      </c>
      <c r="D103" s="403" t="s">
        <v>340</v>
      </c>
      <c r="E103" s="394" t="s">
        <v>795</v>
      </c>
      <c r="F103" s="394"/>
      <c r="G103" s="394"/>
      <c r="H103" s="621">
        <v>25000</v>
      </c>
      <c r="I103" s="435"/>
      <c r="J103" s="435"/>
      <c r="K103" s="435"/>
      <c r="L103" s="436"/>
      <c r="M103" s="287">
        <f t="shared" si="17"/>
        <v>25000</v>
      </c>
      <c r="N103" s="253">
        <f>N104</f>
        <v>2800</v>
      </c>
      <c r="O103" s="269">
        <f t="shared" si="19"/>
        <v>11.200000000000001</v>
      </c>
      <c r="P103" s="292"/>
      <c r="Q103" s="292"/>
      <c r="R103" s="292"/>
      <c r="S103" s="292"/>
      <c r="T103" s="292"/>
      <c r="U103" s="292"/>
      <c r="V103" s="255">
        <f t="shared" si="15"/>
        <v>11.200000000000001</v>
      </c>
      <c r="X103" s="378"/>
    </row>
    <row r="104" spans="1:24" s="231" customFormat="1" ht="41.25" customHeight="1">
      <c r="A104" s="364" t="s">
        <v>796</v>
      </c>
      <c r="B104" s="365" t="s">
        <v>413</v>
      </c>
      <c r="C104" s="366" t="s">
        <v>4</v>
      </c>
      <c r="D104" s="366" t="s">
        <v>340</v>
      </c>
      <c r="E104" s="364" t="s">
        <v>795</v>
      </c>
      <c r="F104" s="364" t="s">
        <v>336</v>
      </c>
      <c r="G104" s="364"/>
      <c r="H104" s="622">
        <v>25000</v>
      </c>
      <c r="I104" s="288"/>
      <c r="J104" s="288"/>
      <c r="K104" s="288"/>
      <c r="L104" s="289"/>
      <c r="M104" s="286">
        <f t="shared" si="17"/>
        <v>25000</v>
      </c>
      <c r="N104" s="427">
        <f>'2016 год прил. №1'!E272</f>
        <v>2800</v>
      </c>
      <c r="O104" s="284">
        <f t="shared" si="19"/>
        <v>11.200000000000001</v>
      </c>
      <c r="P104" s="433"/>
      <c r="Q104" s="433"/>
      <c r="R104" s="433"/>
      <c r="S104" s="433"/>
      <c r="T104" s="433"/>
      <c r="U104" s="433"/>
      <c r="V104" s="369">
        <f t="shared" si="15"/>
        <v>11.200000000000001</v>
      </c>
      <c r="X104" s="561"/>
    </row>
    <row r="105" spans="1:24" s="231" customFormat="1" ht="78.75" customHeight="1">
      <c r="A105" s="394" t="s">
        <v>797</v>
      </c>
      <c r="B105" s="446" t="s">
        <v>442</v>
      </c>
      <c r="C105" s="403" t="s">
        <v>4</v>
      </c>
      <c r="D105" s="394" t="s">
        <v>340</v>
      </c>
      <c r="E105" s="394" t="s">
        <v>798</v>
      </c>
      <c r="F105" s="394"/>
      <c r="G105" s="394"/>
      <c r="H105" s="621">
        <v>55000</v>
      </c>
      <c r="I105" s="288"/>
      <c r="J105" s="288"/>
      <c r="K105" s="288"/>
      <c r="L105" s="289"/>
      <c r="M105" s="287">
        <f t="shared" si="17"/>
        <v>55000</v>
      </c>
      <c r="N105" s="422">
        <f>N106</f>
        <v>17000</v>
      </c>
      <c r="O105" s="361">
        <f t="shared" si="19"/>
        <v>30.909090909090907</v>
      </c>
      <c r="P105" s="632"/>
      <c r="Q105" s="632"/>
      <c r="R105" s="632"/>
      <c r="S105" s="632"/>
      <c r="T105" s="632"/>
      <c r="U105" s="632"/>
      <c r="V105" s="362">
        <f t="shared" si="15"/>
        <v>30.909090909090907</v>
      </c>
      <c r="X105" s="378"/>
    </row>
    <row r="106" spans="1:24" s="231" customFormat="1" ht="44.25" customHeight="1">
      <c r="A106" s="364" t="s">
        <v>799</v>
      </c>
      <c r="B106" s="365" t="s">
        <v>413</v>
      </c>
      <c r="C106" s="366" t="s">
        <v>4</v>
      </c>
      <c r="D106" s="366" t="s">
        <v>340</v>
      </c>
      <c r="E106" s="364" t="s">
        <v>798</v>
      </c>
      <c r="F106" s="364" t="s">
        <v>336</v>
      </c>
      <c r="G106" s="364"/>
      <c r="H106" s="622">
        <v>55000</v>
      </c>
      <c r="I106" s="286">
        <f>I107</f>
        <v>0</v>
      </c>
      <c r="J106" s="286">
        <f>J107</f>
        <v>0</v>
      </c>
      <c r="K106" s="286">
        <f>K107</f>
        <v>0</v>
      </c>
      <c r="L106" s="286">
        <f>L107</f>
        <v>0</v>
      </c>
      <c r="M106" s="286">
        <f t="shared" si="17"/>
        <v>55000</v>
      </c>
      <c r="N106" s="262">
        <f>'2016 год прил. №1'!E276</f>
        <v>17000</v>
      </c>
      <c r="O106" s="264">
        <f t="shared" si="19"/>
        <v>30.909090909090907</v>
      </c>
      <c r="P106" s="285"/>
      <c r="Q106" s="285"/>
      <c r="R106" s="285"/>
      <c r="S106" s="285"/>
      <c r="T106" s="285"/>
      <c r="U106" s="285"/>
      <c r="V106" s="263">
        <f t="shared" si="15"/>
        <v>30.909090909090907</v>
      </c>
      <c r="X106" s="561"/>
    </row>
    <row r="107" spans="1:24" s="231" customFormat="1" ht="72.75" customHeight="1">
      <c r="A107" s="394" t="s">
        <v>800</v>
      </c>
      <c r="B107" s="402" t="s">
        <v>443</v>
      </c>
      <c r="C107" s="403" t="s">
        <v>4</v>
      </c>
      <c r="D107" s="403" t="s">
        <v>340</v>
      </c>
      <c r="E107" s="394" t="s">
        <v>801</v>
      </c>
      <c r="F107" s="394"/>
      <c r="G107" s="394"/>
      <c r="H107" s="621">
        <v>50000</v>
      </c>
      <c r="I107" s="288"/>
      <c r="J107" s="288"/>
      <c r="K107" s="288"/>
      <c r="L107" s="289"/>
      <c r="M107" s="287">
        <f t="shared" si="17"/>
        <v>50000</v>
      </c>
      <c r="N107" s="422">
        <f>N108</f>
        <v>10800</v>
      </c>
      <c r="O107" s="361">
        <f t="shared" si="19"/>
        <v>21.6</v>
      </c>
      <c r="P107" s="632"/>
      <c r="Q107" s="632"/>
      <c r="R107" s="632"/>
      <c r="S107" s="632"/>
      <c r="T107" s="632"/>
      <c r="U107" s="632"/>
      <c r="V107" s="362">
        <f t="shared" si="15"/>
        <v>21.6</v>
      </c>
      <c r="X107" s="378"/>
    </row>
    <row r="108" spans="1:24" s="231" customFormat="1" ht="40.5" customHeight="1">
      <c r="A108" s="364" t="s">
        <v>802</v>
      </c>
      <c r="B108" s="365" t="s">
        <v>413</v>
      </c>
      <c r="C108" s="366" t="s">
        <v>4</v>
      </c>
      <c r="D108" s="366" t="s">
        <v>340</v>
      </c>
      <c r="E108" s="364" t="s">
        <v>801</v>
      </c>
      <c r="F108" s="364" t="s">
        <v>336</v>
      </c>
      <c r="G108" s="364"/>
      <c r="H108" s="622">
        <v>50000</v>
      </c>
      <c r="I108" s="288"/>
      <c r="J108" s="288"/>
      <c r="K108" s="288"/>
      <c r="L108" s="289"/>
      <c r="M108" s="286">
        <f t="shared" si="17"/>
        <v>50000</v>
      </c>
      <c r="N108" s="262">
        <f>'2016 год прил. №1'!E280</f>
        <v>10800</v>
      </c>
      <c r="O108" s="264">
        <f t="shared" si="19"/>
        <v>21.6</v>
      </c>
      <c r="P108" s="285"/>
      <c r="Q108" s="285"/>
      <c r="R108" s="285"/>
      <c r="S108" s="285"/>
      <c r="T108" s="285"/>
      <c r="U108" s="285"/>
      <c r="V108" s="553">
        <f t="shared" si="15"/>
        <v>21.6</v>
      </c>
      <c r="X108" s="561"/>
    </row>
    <row r="109" spans="1:24" s="410" customFormat="1" ht="23.25" customHeight="1">
      <c r="A109" s="380" t="s">
        <v>307</v>
      </c>
      <c r="B109" s="431" t="s">
        <v>444</v>
      </c>
      <c r="C109" s="405" t="s">
        <v>4</v>
      </c>
      <c r="D109" s="380" t="s">
        <v>379</v>
      </c>
      <c r="E109" s="380"/>
      <c r="F109" s="380"/>
      <c r="G109" s="380"/>
      <c r="H109" s="619">
        <v>5330000</v>
      </c>
      <c r="I109" s="630"/>
      <c r="J109" s="630"/>
      <c r="K109" s="630"/>
      <c r="L109" s="631"/>
      <c r="M109" s="382">
        <f t="shared" si="17"/>
        <v>5330000</v>
      </c>
      <c r="N109" s="600">
        <f>N110</f>
        <v>5292073.18</v>
      </c>
      <c r="O109" s="383">
        <f aca="true" t="shared" si="25" ref="O109:O140">N109/H109*100</f>
        <v>99.28842739212007</v>
      </c>
      <c r="P109" s="437"/>
      <c r="Q109" s="437"/>
      <c r="R109" s="437"/>
      <c r="S109" s="437"/>
      <c r="T109" s="437"/>
      <c r="U109" s="437"/>
      <c r="V109" s="385">
        <f t="shared" si="15"/>
        <v>99.28842739212007</v>
      </c>
      <c r="X109" s="386"/>
    </row>
    <row r="110" spans="1:24" s="615" customFormat="1" ht="23.25" customHeight="1">
      <c r="A110" s="283" t="s">
        <v>376</v>
      </c>
      <c r="B110" s="281" t="s">
        <v>445</v>
      </c>
      <c r="C110" s="282" t="s">
        <v>4</v>
      </c>
      <c r="D110" s="283" t="s">
        <v>342</v>
      </c>
      <c r="E110" s="283"/>
      <c r="F110" s="283"/>
      <c r="G110" s="283"/>
      <c r="H110" s="620">
        <v>5330000</v>
      </c>
      <c r="I110" s="275">
        <f aca="true" t="shared" si="26" ref="I110:N111">I111</f>
        <v>0</v>
      </c>
      <c r="J110" s="275">
        <f t="shared" si="26"/>
        <v>0</v>
      </c>
      <c r="K110" s="275">
        <f t="shared" si="26"/>
        <v>0</v>
      </c>
      <c r="L110" s="275">
        <f t="shared" si="26"/>
        <v>0</v>
      </c>
      <c r="M110" s="275">
        <f t="shared" si="17"/>
        <v>5330000</v>
      </c>
      <c r="N110" s="249">
        <f t="shared" si="26"/>
        <v>5292073.18</v>
      </c>
      <c r="O110" s="250">
        <f t="shared" si="25"/>
        <v>99.28842739212007</v>
      </c>
      <c r="P110" s="290"/>
      <c r="Q110" s="290"/>
      <c r="R110" s="290"/>
      <c r="S110" s="290"/>
      <c r="T110" s="290"/>
      <c r="U110" s="290"/>
      <c r="V110" s="251">
        <f t="shared" si="15"/>
        <v>99.28842739212007</v>
      </c>
      <c r="X110" s="542"/>
    </row>
    <row r="111" spans="1:24" s="406" customFormat="1" ht="57.75" customHeight="1">
      <c r="A111" s="394" t="s">
        <v>803</v>
      </c>
      <c r="B111" s="460" t="s">
        <v>446</v>
      </c>
      <c r="C111" s="403" t="s">
        <v>4</v>
      </c>
      <c r="D111" s="394" t="s">
        <v>341</v>
      </c>
      <c r="E111" s="394" t="s">
        <v>804</v>
      </c>
      <c r="F111" s="394"/>
      <c r="G111" s="394"/>
      <c r="H111" s="621">
        <v>5330000</v>
      </c>
      <c r="I111" s="287">
        <f t="shared" si="26"/>
        <v>0</v>
      </c>
      <c r="J111" s="287">
        <f t="shared" si="26"/>
        <v>0</v>
      </c>
      <c r="K111" s="287">
        <f t="shared" si="26"/>
        <v>0</v>
      </c>
      <c r="L111" s="287">
        <f t="shared" si="26"/>
        <v>0</v>
      </c>
      <c r="M111" s="287">
        <f t="shared" si="17"/>
        <v>5330000</v>
      </c>
      <c r="N111" s="422">
        <f>N112</f>
        <v>5292073.18</v>
      </c>
      <c r="O111" s="361">
        <f t="shared" si="25"/>
        <v>99.28842739212007</v>
      </c>
      <c r="P111" s="441"/>
      <c r="Q111" s="441"/>
      <c r="R111" s="441"/>
      <c r="S111" s="441"/>
      <c r="T111" s="441"/>
      <c r="U111" s="441"/>
      <c r="V111" s="362">
        <f t="shared" si="15"/>
        <v>99.28842739212007</v>
      </c>
      <c r="X111" s="378"/>
    </row>
    <row r="112" spans="1:24" s="231" customFormat="1" ht="42.75" customHeight="1">
      <c r="A112" s="364" t="s">
        <v>805</v>
      </c>
      <c r="B112" s="365" t="s">
        <v>413</v>
      </c>
      <c r="C112" s="366" t="s">
        <v>4</v>
      </c>
      <c r="D112" s="364" t="s">
        <v>342</v>
      </c>
      <c r="E112" s="364" t="s">
        <v>804</v>
      </c>
      <c r="F112" s="364" t="s">
        <v>336</v>
      </c>
      <c r="G112" s="364"/>
      <c r="H112" s="622">
        <v>5330000</v>
      </c>
      <c r="I112" s="286">
        <f>I113</f>
        <v>0</v>
      </c>
      <c r="J112" s="286">
        <f>J113</f>
        <v>0</v>
      </c>
      <c r="K112" s="286">
        <f>K113</f>
        <v>0</v>
      </c>
      <c r="L112" s="286">
        <f>L113</f>
        <v>0</v>
      </c>
      <c r="M112" s="286">
        <f t="shared" si="17"/>
        <v>5330000</v>
      </c>
      <c r="N112" s="286">
        <f>'2016 год прил. №1'!E286</f>
        <v>5292073.18</v>
      </c>
      <c r="O112" s="284">
        <f t="shared" si="25"/>
        <v>99.28842739212007</v>
      </c>
      <c r="P112" s="609"/>
      <c r="Q112" s="609"/>
      <c r="R112" s="609"/>
      <c r="S112" s="609"/>
      <c r="T112" s="609"/>
      <c r="U112" s="609"/>
      <c r="V112" s="369">
        <f t="shared" si="15"/>
        <v>99.28842739212007</v>
      </c>
      <c r="X112" s="561"/>
    </row>
    <row r="113" spans="1:24" s="417" customFormat="1" ht="84" customHeight="1">
      <c r="A113" s="450" t="s">
        <v>806</v>
      </c>
      <c r="B113" s="451" t="s">
        <v>310</v>
      </c>
      <c r="C113" s="452" t="s">
        <v>12</v>
      </c>
      <c r="D113" s="452"/>
      <c r="E113" s="452"/>
      <c r="F113" s="452"/>
      <c r="G113" s="452"/>
      <c r="H113" s="618">
        <v>10972900.000000002</v>
      </c>
      <c r="I113" s="635"/>
      <c r="J113" s="635"/>
      <c r="K113" s="635"/>
      <c r="L113" s="636"/>
      <c r="M113" s="445">
        <f t="shared" si="17"/>
        <v>10972900.000000002</v>
      </c>
      <c r="N113" s="442">
        <f>N114+N130</f>
        <v>9941741.58</v>
      </c>
      <c r="O113" s="375">
        <f t="shared" si="25"/>
        <v>90.60268096856801</v>
      </c>
      <c r="P113" s="443"/>
      <c r="Q113" s="443"/>
      <c r="R113" s="443"/>
      <c r="S113" s="443"/>
      <c r="T113" s="443"/>
      <c r="U113" s="443"/>
      <c r="V113" s="377">
        <f t="shared" si="15"/>
        <v>90.60268096856801</v>
      </c>
      <c r="X113" s="378"/>
    </row>
    <row r="114" spans="1:24" s="415" customFormat="1" ht="23.25" customHeight="1">
      <c r="A114" s="380" t="s">
        <v>91</v>
      </c>
      <c r="B114" s="381" t="s">
        <v>361</v>
      </c>
      <c r="C114" s="380" t="s">
        <v>12</v>
      </c>
      <c r="D114" s="380" t="s">
        <v>311</v>
      </c>
      <c r="E114" s="380"/>
      <c r="F114" s="380"/>
      <c r="G114" s="380"/>
      <c r="H114" s="619">
        <v>9663400.000000002</v>
      </c>
      <c r="I114" s="382">
        <f>I115+I132</f>
        <v>0</v>
      </c>
      <c r="J114" s="382">
        <f>J115+J132</f>
        <v>0</v>
      </c>
      <c r="K114" s="382">
        <f>K115+K132</f>
        <v>0</v>
      </c>
      <c r="L114" s="382">
        <f>L115+L132</f>
        <v>0</v>
      </c>
      <c r="M114" s="382">
        <f t="shared" si="17"/>
        <v>9663400.000000002</v>
      </c>
      <c r="N114" s="448">
        <f>N115+N118+N127</f>
        <v>8638732.83</v>
      </c>
      <c r="O114" s="383">
        <f t="shared" si="25"/>
        <v>89.39641151147627</v>
      </c>
      <c r="P114" s="437"/>
      <c r="Q114" s="437"/>
      <c r="R114" s="437"/>
      <c r="S114" s="437"/>
      <c r="T114" s="437"/>
      <c r="U114" s="437"/>
      <c r="V114" s="385">
        <f t="shared" si="15"/>
        <v>89.39641151147627</v>
      </c>
      <c r="X114" s="386"/>
    </row>
    <row r="115" spans="1:24" s="406" customFormat="1" ht="41.25" customHeight="1">
      <c r="A115" s="283" t="s">
        <v>253</v>
      </c>
      <c r="B115" s="453" t="s">
        <v>17</v>
      </c>
      <c r="C115" s="283" t="s">
        <v>12</v>
      </c>
      <c r="D115" s="283" t="s">
        <v>313</v>
      </c>
      <c r="E115" s="283"/>
      <c r="F115" s="283"/>
      <c r="G115" s="283"/>
      <c r="H115" s="620">
        <v>880200</v>
      </c>
      <c r="I115" s="275">
        <f>I116+I120+I129</f>
        <v>0</v>
      </c>
      <c r="J115" s="275">
        <f>J116+J120+J129</f>
        <v>0</v>
      </c>
      <c r="K115" s="275">
        <f>K116+K120+K129</f>
        <v>0</v>
      </c>
      <c r="L115" s="275">
        <f>L116+L120+L129</f>
        <v>0</v>
      </c>
      <c r="M115" s="275">
        <f t="shared" si="17"/>
        <v>880200</v>
      </c>
      <c r="N115" s="249">
        <f>N116</f>
        <v>877918.85</v>
      </c>
      <c r="O115" s="250">
        <f t="shared" si="25"/>
        <v>99.74083730970233</v>
      </c>
      <c r="P115" s="290"/>
      <c r="Q115" s="290"/>
      <c r="R115" s="290"/>
      <c r="S115" s="290"/>
      <c r="T115" s="290"/>
      <c r="U115" s="290"/>
      <c r="V115" s="251">
        <f t="shared" si="15"/>
        <v>99.74083730970233</v>
      </c>
      <c r="X115" s="542"/>
    </row>
    <row r="116" spans="1:24" s="406" customFormat="1" ht="22.5" customHeight="1">
      <c r="A116" s="394" t="s">
        <v>254</v>
      </c>
      <c r="B116" s="504" t="s">
        <v>312</v>
      </c>
      <c r="C116" s="394" t="s">
        <v>12</v>
      </c>
      <c r="D116" s="394" t="s">
        <v>313</v>
      </c>
      <c r="E116" s="394" t="s">
        <v>807</v>
      </c>
      <c r="F116" s="394"/>
      <c r="G116" s="394"/>
      <c r="H116" s="621">
        <v>880200</v>
      </c>
      <c r="I116" s="287">
        <f aca="true" t="shared" si="27" ref="I116:N116">I117</f>
        <v>0</v>
      </c>
      <c r="J116" s="287">
        <f t="shared" si="27"/>
        <v>0</v>
      </c>
      <c r="K116" s="287">
        <f t="shared" si="27"/>
        <v>0</v>
      </c>
      <c r="L116" s="287">
        <f t="shared" si="27"/>
        <v>0</v>
      </c>
      <c r="M116" s="287">
        <f t="shared" si="17"/>
        <v>880200</v>
      </c>
      <c r="N116" s="422">
        <f t="shared" si="27"/>
        <v>877918.85</v>
      </c>
      <c r="O116" s="361">
        <f t="shared" si="25"/>
        <v>99.74083730970233</v>
      </c>
      <c r="P116" s="441"/>
      <c r="Q116" s="441"/>
      <c r="R116" s="441"/>
      <c r="S116" s="441"/>
      <c r="T116" s="441"/>
      <c r="U116" s="441"/>
      <c r="V116" s="362">
        <f t="shared" si="15"/>
        <v>99.74083730970233</v>
      </c>
      <c r="X116" s="378"/>
    </row>
    <row r="117" spans="1:24" s="535" customFormat="1" ht="80.25" customHeight="1">
      <c r="A117" s="364" t="s">
        <v>255</v>
      </c>
      <c r="B117" s="367" t="s">
        <v>412</v>
      </c>
      <c r="C117" s="364" t="s">
        <v>12</v>
      </c>
      <c r="D117" s="364" t="s">
        <v>313</v>
      </c>
      <c r="E117" s="364" t="s">
        <v>807</v>
      </c>
      <c r="F117" s="364" t="s">
        <v>405</v>
      </c>
      <c r="G117" s="364"/>
      <c r="H117" s="622">
        <v>880200</v>
      </c>
      <c r="I117" s="286">
        <f>SUM(I118:I119)</f>
        <v>0</v>
      </c>
      <c r="J117" s="286">
        <f>SUM(J118:J119)</f>
        <v>0</v>
      </c>
      <c r="K117" s="286">
        <f>SUM(K118:K119)</f>
        <v>0</v>
      </c>
      <c r="L117" s="286">
        <f>SUM(L118:L119)</f>
        <v>0</v>
      </c>
      <c r="M117" s="286">
        <f t="shared" si="17"/>
        <v>880200</v>
      </c>
      <c r="N117" s="286">
        <f>'2016 год прил. №1'!E76+'2016 год прил. №1'!E78</f>
        <v>877918.85</v>
      </c>
      <c r="O117" s="284">
        <f t="shared" si="25"/>
        <v>99.74083730970233</v>
      </c>
      <c r="P117" s="609"/>
      <c r="Q117" s="609"/>
      <c r="R117" s="609"/>
      <c r="S117" s="609"/>
      <c r="T117" s="609"/>
      <c r="U117" s="609"/>
      <c r="V117" s="369">
        <f t="shared" si="15"/>
        <v>99.74083730970233</v>
      </c>
      <c r="X117" s="538"/>
    </row>
    <row r="118" spans="1:24" s="615" customFormat="1" ht="57.75" customHeight="1">
      <c r="A118" s="293" t="s">
        <v>259</v>
      </c>
      <c r="B118" s="449" t="s">
        <v>89</v>
      </c>
      <c r="C118" s="283" t="s">
        <v>12</v>
      </c>
      <c r="D118" s="293" t="s">
        <v>315</v>
      </c>
      <c r="E118" s="293"/>
      <c r="F118" s="293"/>
      <c r="G118" s="293"/>
      <c r="H118" s="620">
        <v>8711200</v>
      </c>
      <c r="I118" s="633"/>
      <c r="J118" s="633"/>
      <c r="K118" s="633"/>
      <c r="L118" s="634"/>
      <c r="M118" s="275">
        <f t="shared" si="17"/>
        <v>8711200</v>
      </c>
      <c r="N118" s="276">
        <f>N119+N121+N123</f>
        <v>7688813.98</v>
      </c>
      <c r="O118" s="250">
        <f t="shared" si="25"/>
        <v>88.2635455505556</v>
      </c>
      <c r="P118" s="290"/>
      <c r="Q118" s="290"/>
      <c r="R118" s="290"/>
      <c r="S118" s="290"/>
      <c r="T118" s="290"/>
      <c r="U118" s="290"/>
      <c r="V118" s="251">
        <f t="shared" si="15"/>
        <v>88.2635455505556</v>
      </c>
      <c r="X118" s="542"/>
    </row>
    <row r="119" spans="1:24" s="231" customFormat="1" ht="42.75" customHeight="1">
      <c r="A119" s="353" t="s">
        <v>260</v>
      </c>
      <c r="B119" s="507" t="s">
        <v>459</v>
      </c>
      <c r="C119" s="394" t="s">
        <v>12</v>
      </c>
      <c r="D119" s="353" t="s">
        <v>315</v>
      </c>
      <c r="E119" s="353" t="s">
        <v>808</v>
      </c>
      <c r="F119" s="353"/>
      <c r="G119" s="353"/>
      <c r="H119" s="621">
        <v>778300</v>
      </c>
      <c r="I119" s="288"/>
      <c r="J119" s="288"/>
      <c r="K119" s="288"/>
      <c r="L119" s="289"/>
      <c r="M119" s="287">
        <f t="shared" si="17"/>
        <v>778300</v>
      </c>
      <c r="N119" s="422">
        <f>N120</f>
        <v>667544.6499999999</v>
      </c>
      <c r="O119" s="361">
        <f t="shared" si="25"/>
        <v>85.7695811383785</v>
      </c>
      <c r="P119" s="441"/>
      <c r="Q119" s="441"/>
      <c r="R119" s="441"/>
      <c r="S119" s="441"/>
      <c r="T119" s="441"/>
      <c r="U119" s="441"/>
      <c r="V119" s="362">
        <f t="shared" si="15"/>
        <v>85.7695811383785</v>
      </c>
      <c r="X119" s="378"/>
    </row>
    <row r="120" spans="1:24" s="615" customFormat="1" ht="117.75" customHeight="1">
      <c r="A120" s="354" t="s">
        <v>316</v>
      </c>
      <c r="B120" s="325" t="s">
        <v>460</v>
      </c>
      <c r="C120" s="364" t="s">
        <v>12</v>
      </c>
      <c r="D120" s="354" t="s">
        <v>315</v>
      </c>
      <c r="E120" s="354" t="s">
        <v>808</v>
      </c>
      <c r="F120" s="354" t="s">
        <v>405</v>
      </c>
      <c r="G120" s="354"/>
      <c r="H120" s="622">
        <v>778300</v>
      </c>
      <c r="I120" s="286">
        <f>I121+I125+I123</f>
        <v>0</v>
      </c>
      <c r="J120" s="286">
        <f>J121+J125+J123</f>
        <v>0</v>
      </c>
      <c r="K120" s="286">
        <f>K121+K125+K123</f>
        <v>0</v>
      </c>
      <c r="L120" s="286">
        <f>L121+L125+L123</f>
        <v>0</v>
      </c>
      <c r="M120" s="286">
        <f t="shared" si="17"/>
        <v>778300</v>
      </c>
      <c r="N120" s="286">
        <f>'2016 год прил. №1'!E82+'2016 год прил. №1'!E84</f>
        <v>667544.6499999999</v>
      </c>
      <c r="O120" s="284">
        <f t="shared" si="25"/>
        <v>85.7695811383785</v>
      </c>
      <c r="P120" s="609"/>
      <c r="Q120" s="609"/>
      <c r="R120" s="609"/>
      <c r="S120" s="609"/>
      <c r="T120" s="609"/>
      <c r="U120" s="609"/>
      <c r="V120" s="369">
        <f t="shared" si="15"/>
        <v>85.7695811383785</v>
      </c>
      <c r="X120" s="561"/>
    </row>
    <row r="121" spans="1:24" s="270" customFormat="1" ht="41.25" customHeight="1">
      <c r="A121" s="353" t="s">
        <v>318</v>
      </c>
      <c r="B121" s="507" t="s">
        <v>314</v>
      </c>
      <c r="C121" s="394" t="s">
        <v>12</v>
      </c>
      <c r="D121" s="353" t="s">
        <v>315</v>
      </c>
      <c r="E121" s="353" t="s">
        <v>809</v>
      </c>
      <c r="F121" s="353"/>
      <c r="G121" s="353"/>
      <c r="H121" s="621">
        <v>93600</v>
      </c>
      <c r="I121" s="435"/>
      <c r="J121" s="435"/>
      <c r="K121" s="435"/>
      <c r="L121" s="436"/>
      <c r="M121" s="287">
        <f t="shared" si="17"/>
        <v>93600</v>
      </c>
      <c r="N121" s="422">
        <f>N122</f>
        <v>93600</v>
      </c>
      <c r="O121" s="361">
        <f t="shared" si="25"/>
        <v>100</v>
      </c>
      <c r="P121" s="428"/>
      <c r="Q121" s="428"/>
      <c r="R121" s="428"/>
      <c r="S121" s="428"/>
      <c r="T121" s="428"/>
      <c r="U121" s="428"/>
      <c r="V121" s="362">
        <f t="shared" si="15"/>
        <v>100</v>
      </c>
      <c r="X121" s="378"/>
    </row>
    <row r="122" spans="1:24" s="231" customFormat="1" ht="85.5" customHeight="1">
      <c r="A122" s="354" t="s">
        <v>810</v>
      </c>
      <c r="B122" s="367" t="s">
        <v>412</v>
      </c>
      <c r="C122" s="364" t="s">
        <v>12</v>
      </c>
      <c r="D122" s="354" t="s">
        <v>315</v>
      </c>
      <c r="E122" s="354" t="s">
        <v>809</v>
      </c>
      <c r="F122" s="354" t="s">
        <v>405</v>
      </c>
      <c r="G122" s="354"/>
      <c r="H122" s="622">
        <v>93600</v>
      </c>
      <c r="I122" s="286">
        <f>I123</f>
        <v>0</v>
      </c>
      <c r="J122" s="286">
        <f>J123</f>
        <v>0</v>
      </c>
      <c r="K122" s="286">
        <f>K123</f>
        <v>0</v>
      </c>
      <c r="L122" s="286">
        <f>L123</f>
        <v>0</v>
      </c>
      <c r="M122" s="286">
        <f t="shared" si="17"/>
        <v>93600</v>
      </c>
      <c r="N122" s="427">
        <v>93600</v>
      </c>
      <c r="O122" s="284">
        <f t="shared" si="25"/>
        <v>100</v>
      </c>
      <c r="P122" s="426"/>
      <c r="Q122" s="426"/>
      <c r="R122" s="426"/>
      <c r="S122" s="426"/>
      <c r="T122" s="426"/>
      <c r="U122" s="426"/>
      <c r="V122" s="369">
        <f t="shared" si="15"/>
        <v>100</v>
      </c>
      <c r="X122" s="561"/>
    </row>
    <row r="123" spans="1:24" s="270" customFormat="1" ht="42" customHeight="1">
      <c r="A123" s="353" t="s">
        <v>319</v>
      </c>
      <c r="B123" s="507" t="s">
        <v>461</v>
      </c>
      <c r="C123" s="394" t="s">
        <v>12</v>
      </c>
      <c r="D123" s="353" t="s">
        <v>315</v>
      </c>
      <c r="E123" s="353" t="s">
        <v>811</v>
      </c>
      <c r="F123" s="353"/>
      <c r="G123" s="353"/>
      <c r="H123" s="621">
        <v>7839300</v>
      </c>
      <c r="I123" s="435"/>
      <c r="J123" s="435"/>
      <c r="K123" s="435"/>
      <c r="L123" s="436"/>
      <c r="M123" s="287">
        <f t="shared" si="17"/>
        <v>7839300</v>
      </c>
      <c r="N123" s="422">
        <f>N124+N125+N126</f>
        <v>6927669.33</v>
      </c>
      <c r="O123" s="361">
        <f t="shared" si="25"/>
        <v>88.37101947877998</v>
      </c>
      <c r="P123" s="428"/>
      <c r="Q123" s="428"/>
      <c r="R123" s="428"/>
      <c r="S123" s="428"/>
      <c r="T123" s="428"/>
      <c r="U123" s="428"/>
      <c r="V123" s="362">
        <f t="shared" si="15"/>
        <v>88.37101947877998</v>
      </c>
      <c r="X123" s="378"/>
    </row>
    <row r="124" spans="1:24" s="231" customFormat="1" ht="78.75" customHeight="1">
      <c r="A124" s="354" t="s">
        <v>812</v>
      </c>
      <c r="B124" s="367" t="s">
        <v>412</v>
      </c>
      <c r="C124" s="364" t="s">
        <v>12</v>
      </c>
      <c r="D124" s="354" t="s">
        <v>315</v>
      </c>
      <c r="E124" s="354" t="s">
        <v>811</v>
      </c>
      <c r="F124" s="354" t="s">
        <v>405</v>
      </c>
      <c r="G124" s="354"/>
      <c r="H124" s="622">
        <v>4467200</v>
      </c>
      <c r="I124" s="286">
        <f>I125</f>
        <v>0</v>
      </c>
      <c r="J124" s="286">
        <f>J125</f>
        <v>0</v>
      </c>
      <c r="K124" s="286">
        <f>K125</f>
        <v>0</v>
      </c>
      <c r="L124" s="286">
        <f>L125</f>
        <v>0</v>
      </c>
      <c r="M124" s="286">
        <f t="shared" si="17"/>
        <v>4467200</v>
      </c>
      <c r="N124" s="427">
        <f>'2016 год прил. №1'!E89+'2016 год прил. №1'!E91</f>
        <v>4444114.61</v>
      </c>
      <c r="O124" s="284">
        <f t="shared" si="25"/>
        <v>99.48322461497135</v>
      </c>
      <c r="P124" s="426"/>
      <c r="Q124" s="426"/>
      <c r="R124" s="426"/>
      <c r="S124" s="426"/>
      <c r="T124" s="426"/>
      <c r="U124" s="426"/>
      <c r="V124" s="369">
        <f t="shared" si="15"/>
        <v>99.48322461497135</v>
      </c>
      <c r="X124" s="561"/>
    </row>
    <row r="125" spans="1:24" s="231" customFormat="1" ht="36" customHeight="1">
      <c r="A125" s="354" t="s">
        <v>813</v>
      </c>
      <c r="B125" s="365" t="s">
        <v>413</v>
      </c>
      <c r="C125" s="364" t="s">
        <v>12</v>
      </c>
      <c r="D125" s="354" t="s">
        <v>315</v>
      </c>
      <c r="E125" s="354" t="s">
        <v>811</v>
      </c>
      <c r="F125" s="354" t="s">
        <v>336</v>
      </c>
      <c r="G125" s="354"/>
      <c r="H125" s="622">
        <v>3351299.9999999995</v>
      </c>
      <c r="I125" s="286">
        <f>SUM(I126:I128)</f>
        <v>0</v>
      </c>
      <c r="J125" s="286">
        <f>SUM(J126:J128)</f>
        <v>0</v>
      </c>
      <c r="K125" s="286">
        <f>SUM(K126:K128)</f>
        <v>0</v>
      </c>
      <c r="L125" s="286">
        <f>SUM(L126:L128)</f>
        <v>0</v>
      </c>
      <c r="M125" s="286">
        <f t="shared" si="17"/>
        <v>3351299.9999999995</v>
      </c>
      <c r="N125" s="286">
        <f>'2016 год прил. №1'!E93+'2016 год прил. №1'!E98</f>
        <v>2478600.47</v>
      </c>
      <c r="O125" s="284">
        <f t="shared" si="25"/>
        <v>73.95937307910366</v>
      </c>
      <c r="P125" s="426"/>
      <c r="Q125" s="426"/>
      <c r="R125" s="426"/>
      <c r="S125" s="426"/>
      <c r="T125" s="426"/>
      <c r="U125" s="426"/>
      <c r="V125" s="369">
        <f t="shared" si="15"/>
        <v>73.95937307910366</v>
      </c>
      <c r="X125" s="561"/>
    </row>
    <row r="126" spans="1:24" s="231" customFormat="1" ht="20.25" customHeight="1">
      <c r="A126" s="354" t="s">
        <v>814</v>
      </c>
      <c r="B126" s="363" t="s">
        <v>408</v>
      </c>
      <c r="C126" s="364" t="s">
        <v>12</v>
      </c>
      <c r="D126" s="354" t="s">
        <v>315</v>
      </c>
      <c r="E126" s="354" t="s">
        <v>811</v>
      </c>
      <c r="F126" s="354" t="s">
        <v>406</v>
      </c>
      <c r="G126" s="354"/>
      <c r="H126" s="622">
        <v>20800</v>
      </c>
      <c r="I126" s="286">
        <f>I127</f>
        <v>0</v>
      </c>
      <c r="J126" s="286">
        <f>J127</f>
        <v>0</v>
      </c>
      <c r="K126" s="286">
        <f>K127</f>
        <v>0</v>
      </c>
      <c r="L126" s="286">
        <f>L127</f>
        <v>0</v>
      </c>
      <c r="M126" s="286">
        <f t="shared" si="17"/>
        <v>20800</v>
      </c>
      <c r="N126" s="427">
        <f>'2016 год прил. №1'!E106+'2016 год прил. №1'!E108+'2016 год прил. №1'!E110</f>
        <v>4954.25</v>
      </c>
      <c r="O126" s="284">
        <f t="shared" si="25"/>
        <v>23.818509615384613</v>
      </c>
      <c r="P126" s="426"/>
      <c r="Q126" s="426"/>
      <c r="R126" s="426"/>
      <c r="S126" s="426"/>
      <c r="T126" s="426"/>
      <c r="U126" s="426"/>
      <c r="V126" s="369">
        <f t="shared" si="15"/>
        <v>23.818509615384613</v>
      </c>
      <c r="X126" s="561"/>
    </row>
    <row r="127" spans="1:24" s="615" customFormat="1" ht="41.25" customHeight="1">
      <c r="A127" s="283" t="s">
        <v>262</v>
      </c>
      <c r="B127" s="398" t="s">
        <v>418</v>
      </c>
      <c r="C127" s="399" t="s">
        <v>12</v>
      </c>
      <c r="D127" s="379" t="s">
        <v>327</v>
      </c>
      <c r="E127" s="379"/>
      <c r="F127" s="379"/>
      <c r="G127" s="379"/>
      <c r="H127" s="620">
        <v>72000</v>
      </c>
      <c r="I127" s="637"/>
      <c r="J127" s="637"/>
      <c r="K127" s="637"/>
      <c r="L127" s="638"/>
      <c r="M127" s="275">
        <f t="shared" si="17"/>
        <v>72000</v>
      </c>
      <c r="N127" s="276">
        <f>N128</f>
        <v>72000</v>
      </c>
      <c r="O127" s="250">
        <f t="shared" si="25"/>
        <v>100</v>
      </c>
      <c r="P127" s="294"/>
      <c r="Q127" s="294"/>
      <c r="R127" s="294"/>
      <c r="S127" s="294"/>
      <c r="T127" s="294"/>
      <c r="U127" s="294"/>
      <c r="V127" s="251">
        <f aca="true" t="shared" si="28" ref="V127:V141">N127/M127*100</f>
        <v>100</v>
      </c>
      <c r="X127" s="542"/>
    </row>
    <row r="128" spans="1:24" s="231" customFormat="1" ht="18" customHeight="1">
      <c r="A128" s="394" t="s">
        <v>263</v>
      </c>
      <c r="B128" s="528" t="s">
        <v>329</v>
      </c>
      <c r="C128" s="403" t="s">
        <v>12</v>
      </c>
      <c r="D128" s="353" t="s">
        <v>327</v>
      </c>
      <c r="E128" s="353" t="s">
        <v>815</v>
      </c>
      <c r="F128" s="353"/>
      <c r="G128" s="353"/>
      <c r="H128" s="621">
        <v>72000</v>
      </c>
      <c r="I128" s="639">
        <f aca="true" t="shared" si="29" ref="I128:L129">I129</f>
        <v>0</v>
      </c>
      <c r="J128" s="639">
        <f t="shared" si="29"/>
        <v>0</v>
      </c>
      <c r="K128" s="639">
        <f t="shared" si="29"/>
        <v>0</v>
      </c>
      <c r="L128" s="639">
        <f t="shared" si="29"/>
        <v>0</v>
      </c>
      <c r="M128" s="287">
        <f t="shared" si="17"/>
        <v>72000</v>
      </c>
      <c r="N128" s="639">
        <f>N129</f>
        <v>72000</v>
      </c>
      <c r="O128" s="361">
        <f t="shared" si="25"/>
        <v>100</v>
      </c>
      <c r="P128" s="640"/>
      <c r="Q128" s="640"/>
      <c r="R128" s="640"/>
      <c r="S128" s="640"/>
      <c r="T128" s="640"/>
      <c r="U128" s="640"/>
      <c r="V128" s="362">
        <f t="shared" si="28"/>
        <v>100</v>
      </c>
      <c r="X128" s="378"/>
    </row>
    <row r="129" spans="1:24" s="535" customFormat="1" ht="19.5" customHeight="1">
      <c r="A129" s="364" t="s">
        <v>322</v>
      </c>
      <c r="B129" s="363" t="s">
        <v>408</v>
      </c>
      <c r="C129" s="366" t="s">
        <v>12</v>
      </c>
      <c r="D129" s="354" t="s">
        <v>327</v>
      </c>
      <c r="E129" s="354" t="s">
        <v>815</v>
      </c>
      <c r="F129" s="354" t="s">
        <v>406</v>
      </c>
      <c r="G129" s="364"/>
      <c r="H129" s="622">
        <v>72000</v>
      </c>
      <c r="I129" s="286">
        <f t="shared" si="29"/>
        <v>0</v>
      </c>
      <c r="J129" s="286">
        <f t="shared" si="29"/>
        <v>0</v>
      </c>
      <c r="K129" s="286">
        <f t="shared" si="29"/>
        <v>0</v>
      </c>
      <c r="L129" s="286">
        <f t="shared" si="29"/>
        <v>0</v>
      </c>
      <c r="M129" s="286">
        <f t="shared" si="17"/>
        <v>72000</v>
      </c>
      <c r="N129" s="432">
        <v>72000</v>
      </c>
      <c r="O129" s="284">
        <f t="shared" si="25"/>
        <v>100</v>
      </c>
      <c r="P129" s="454"/>
      <c r="Q129" s="454"/>
      <c r="R129" s="454"/>
      <c r="S129" s="454"/>
      <c r="T129" s="454"/>
      <c r="U129" s="454"/>
      <c r="V129" s="369">
        <f t="shared" si="28"/>
        <v>100</v>
      </c>
      <c r="X129" s="538"/>
    </row>
    <row r="130" spans="1:24" s="415" customFormat="1" ht="22.5" customHeight="1">
      <c r="A130" s="380" t="s">
        <v>142</v>
      </c>
      <c r="B130" s="431" t="s">
        <v>389</v>
      </c>
      <c r="C130" s="405" t="s">
        <v>12</v>
      </c>
      <c r="D130" s="380" t="s">
        <v>390</v>
      </c>
      <c r="E130" s="416"/>
      <c r="F130" s="380"/>
      <c r="G130" s="380"/>
      <c r="H130" s="619">
        <v>1309500</v>
      </c>
      <c r="I130" s="641">
        <f aca="true" t="shared" si="30" ref="I130:N130">I131</f>
        <v>0</v>
      </c>
      <c r="J130" s="641">
        <f t="shared" si="30"/>
        <v>0</v>
      </c>
      <c r="K130" s="641">
        <f t="shared" si="30"/>
        <v>0</v>
      </c>
      <c r="L130" s="641">
        <f t="shared" si="30"/>
        <v>0</v>
      </c>
      <c r="M130" s="448">
        <f t="shared" si="17"/>
        <v>1309500</v>
      </c>
      <c r="N130" s="642">
        <f t="shared" si="30"/>
        <v>1303008.75</v>
      </c>
      <c r="O130" s="434">
        <f t="shared" si="25"/>
        <v>99.50429553264605</v>
      </c>
      <c r="P130" s="414"/>
      <c r="Q130" s="414"/>
      <c r="R130" s="414"/>
      <c r="S130" s="414"/>
      <c r="T130" s="414"/>
      <c r="U130" s="414"/>
      <c r="V130" s="643">
        <f t="shared" si="28"/>
        <v>99.50429553264605</v>
      </c>
      <c r="X130" s="386"/>
    </row>
    <row r="131" spans="1:24" s="615" customFormat="1" ht="22.5" customHeight="1">
      <c r="A131" s="283" t="s">
        <v>366</v>
      </c>
      <c r="B131" s="449" t="s">
        <v>453</v>
      </c>
      <c r="C131" s="282" t="s">
        <v>12</v>
      </c>
      <c r="D131" s="283" t="s">
        <v>347</v>
      </c>
      <c r="E131" s="283"/>
      <c r="F131" s="283"/>
      <c r="G131" s="283"/>
      <c r="H131" s="620">
        <v>1309500</v>
      </c>
      <c r="I131" s="644"/>
      <c r="J131" s="644"/>
      <c r="K131" s="644"/>
      <c r="L131" s="644"/>
      <c r="M131" s="249">
        <f t="shared" si="17"/>
        <v>1309500</v>
      </c>
      <c r="N131" s="250">
        <f>N132</f>
        <v>1303008.75</v>
      </c>
      <c r="O131" s="250">
        <f t="shared" si="25"/>
        <v>99.50429553264605</v>
      </c>
      <c r="P131" s="290"/>
      <c r="Q131" s="290"/>
      <c r="R131" s="290"/>
      <c r="S131" s="290"/>
      <c r="T131" s="290"/>
      <c r="U131" s="290"/>
      <c r="V131" s="251">
        <f t="shared" si="28"/>
        <v>99.50429553264605</v>
      </c>
      <c r="X131" s="542"/>
    </row>
    <row r="132" spans="1:24" s="410" customFormat="1" ht="176.25" customHeight="1">
      <c r="A132" s="394" t="s">
        <v>741</v>
      </c>
      <c r="B132" s="460" t="s">
        <v>454</v>
      </c>
      <c r="C132" s="403" t="s">
        <v>12</v>
      </c>
      <c r="D132" s="394" t="s">
        <v>347</v>
      </c>
      <c r="E132" s="394" t="s">
        <v>816</v>
      </c>
      <c r="F132" s="394"/>
      <c r="G132" s="394"/>
      <c r="H132" s="621">
        <v>1309500</v>
      </c>
      <c r="I132" s="277">
        <f aca="true" t="shared" si="31" ref="I132:N133">I133</f>
        <v>0</v>
      </c>
      <c r="J132" s="277">
        <f t="shared" si="31"/>
        <v>0</v>
      </c>
      <c r="K132" s="277">
        <f t="shared" si="31"/>
        <v>0</v>
      </c>
      <c r="L132" s="277">
        <f t="shared" si="31"/>
        <v>0</v>
      </c>
      <c r="M132" s="287">
        <f t="shared" si="17"/>
        <v>1309500</v>
      </c>
      <c r="N132" s="645">
        <f t="shared" si="31"/>
        <v>1303008.75</v>
      </c>
      <c r="O132" s="361">
        <f t="shared" si="25"/>
        <v>99.50429553264605</v>
      </c>
      <c r="P132" s="426"/>
      <c r="Q132" s="426"/>
      <c r="R132" s="426"/>
      <c r="S132" s="426"/>
      <c r="T132" s="426"/>
      <c r="U132" s="426"/>
      <c r="V132" s="362">
        <f t="shared" si="28"/>
        <v>99.50429553264605</v>
      </c>
      <c r="X132" s="378"/>
    </row>
    <row r="133" spans="1:24" s="615" customFormat="1" ht="38.25" customHeight="1">
      <c r="A133" s="364" t="s">
        <v>456</v>
      </c>
      <c r="B133" s="365" t="s">
        <v>413</v>
      </c>
      <c r="C133" s="366" t="s">
        <v>12</v>
      </c>
      <c r="D133" s="364" t="s">
        <v>347</v>
      </c>
      <c r="E133" s="364" t="s">
        <v>816</v>
      </c>
      <c r="F133" s="364" t="s">
        <v>336</v>
      </c>
      <c r="G133" s="364"/>
      <c r="H133" s="622">
        <v>1309500</v>
      </c>
      <c r="I133" s="260">
        <f t="shared" si="31"/>
        <v>0</v>
      </c>
      <c r="J133" s="260">
        <f t="shared" si="31"/>
        <v>0</v>
      </c>
      <c r="K133" s="260">
        <f t="shared" si="31"/>
        <v>0</v>
      </c>
      <c r="L133" s="260">
        <f t="shared" si="31"/>
        <v>0</v>
      </c>
      <c r="M133" s="286">
        <f t="shared" si="17"/>
        <v>1309500</v>
      </c>
      <c r="N133" s="260">
        <f>'2016 год прил. №1'!E311</f>
        <v>1303008.75</v>
      </c>
      <c r="O133" s="284">
        <f t="shared" si="25"/>
        <v>99.50429553264605</v>
      </c>
      <c r="P133" s="426"/>
      <c r="Q133" s="426"/>
      <c r="R133" s="426"/>
      <c r="S133" s="426"/>
      <c r="T133" s="426"/>
      <c r="U133" s="426"/>
      <c r="V133" s="369">
        <f t="shared" si="28"/>
        <v>99.50429553264605</v>
      </c>
      <c r="X133" s="561"/>
    </row>
    <row r="134" spans="1:24" s="444" customFormat="1" ht="87" customHeight="1">
      <c r="A134" s="452" t="s">
        <v>817</v>
      </c>
      <c r="B134" s="455" t="s">
        <v>462</v>
      </c>
      <c r="C134" s="456" t="s">
        <v>199</v>
      </c>
      <c r="D134" s="452"/>
      <c r="E134" s="457"/>
      <c r="F134" s="452"/>
      <c r="G134" s="452"/>
      <c r="H134" s="618">
        <v>771700</v>
      </c>
      <c r="I134" s="445">
        <f aca="true" t="shared" si="32" ref="I134:N134">I135</f>
        <v>0</v>
      </c>
      <c r="J134" s="445">
        <f t="shared" si="32"/>
        <v>0</v>
      </c>
      <c r="K134" s="445">
        <f t="shared" si="32"/>
        <v>0</v>
      </c>
      <c r="L134" s="445">
        <f t="shared" si="32"/>
        <v>0</v>
      </c>
      <c r="M134" s="374">
        <f t="shared" si="17"/>
        <v>771700</v>
      </c>
      <c r="N134" s="616">
        <f t="shared" si="32"/>
        <v>767404.19</v>
      </c>
      <c r="O134" s="646">
        <f t="shared" si="25"/>
        <v>99.44333160554619</v>
      </c>
      <c r="P134" s="647"/>
      <c r="Q134" s="647"/>
      <c r="R134" s="647"/>
      <c r="S134" s="647"/>
      <c r="T134" s="647"/>
      <c r="U134" s="647"/>
      <c r="V134" s="377">
        <f t="shared" si="28"/>
        <v>99.44333160554619</v>
      </c>
      <c r="X134" s="378"/>
    </row>
    <row r="135" spans="1:24" s="410" customFormat="1" ht="29.25" customHeight="1">
      <c r="A135" s="380" t="s">
        <v>91</v>
      </c>
      <c r="B135" s="431" t="s">
        <v>361</v>
      </c>
      <c r="C135" s="405" t="s">
        <v>199</v>
      </c>
      <c r="D135" s="380" t="s">
        <v>311</v>
      </c>
      <c r="E135" s="416"/>
      <c r="F135" s="380"/>
      <c r="G135" s="380"/>
      <c r="H135" s="619">
        <v>771700</v>
      </c>
      <c r="I135" s="630"/>
      <c r="J135" s="630"/>
      <c r="K135" s="630"/>
      <c r="L135" s="631"/>
      <c r="M135" s="448">
        <f t="shared" si="17"/>
        <v>771700</v>
      </c>
      <c r="N135" s="600">
        <f>N136</f>
        <v>767404.19</v>
      </c>
      <c r="O135" s="383">
        <f t="shared" si="25"/>
        <v>99.44333160554619</v>
      </c>
      <c r="P135" s="414"/>
      <c r="Q135" s="414"/>
      <c r="R135" s="414"/>
      <c r="S135" s="414"/>
      <c r="T135" s="414"/>
      <c r="U135" s="414"/>
      <c r="V135" s="385">
        <f t="shared" si="28"/>
        <v>99.44333160554619</v>
      </c>
      <c r="X135" s="386"/>
    </row>
    <row r="136" spans="1:24" s="615" customFormat="1" ht="40.5" customHeight="1">
      <c r="A136" s="283" t="s">
        <v>253</v>
      </c>
      <c r="B136" s="458" t="s">
        <v>464</v>
      </c>
      <c r="C136" s="282" t="s">
        <v>199</v>
      </c>
      <c r="D136" s="283" t="s">
        <v>465</v>
      </c>
      <c r="E136" s="412"/>
      <c r="F136" s="283"/>
      <c r="G136" s="283"/>
      <c r="H136" s="620">
        <v>771700</v>
      </c>
      <c r="I136" s="275">
        <f aca="true" t="shared" si="33" ref="I136:N137">I137</f>
        <v>0</v>
      </c>
      <c r="J136" s="275">
        <f t="shared" si="33"/>
        <v>0</v>
      </c>
      <c r="K136" s="275">
        <f t="shared" si="33"/>
        <v>0</v>
      </c>
      <c r="L136" s="275">
        <f t="shared" si="33"/>
        <v>0</v>
      </c>
      <c r="M136" s="249">
        <f t="shared" si="17"/>
        <v>771700</v>
      </c>
      <c r="N136" s="276">
        <f t="shared" si="33"/>
        <v>767404.19</v>
      </c>
      <c r="O136" s="250">
        <f t="shared" si="25"/>
        <v>99.44333160554619</v>
      </c>
      <c r="P136" s="569"/>
      <c r="Q136" s="569"/>
      <c r="R136" s="569"/>
      <c r="S136" s="569"/>
      <c r="T136" s="569"/>
      <c r="U136" s="569"/>
      <c r="V136" s="546">
        <f t="shared" si="28"/>
        <v>99.44333160554619</v>
      </c>
      <c r="X136" s="542"/>
    </row>
    <row r="137" spans="1:24" s="415" customFormat="1" ht="36" customHeight="1">
      <c r="A137" s="394" t="s">
        <v>254</v>
      </c>
      <c r="B137" s="506" t="s">
        <v>466</v>
      </c>
      <c r="C137" s="403" t="s">
        <v>199</v>
      </c>
      <c r="D137" s="394" t="s">
        <v>465</v>
      </c>
      <c r="E137" s="462" t="s">
        <v>818</v>
      </c>
      <c r="F137" s="394"/>
      <c r="G137" s="394"/>
      <c r="H137" s="621">
        <v>771700</v>
      </c>
      <c r="I137" s="287">
        <f t="shared" si="33"/>
        <v>0</v>
      </c>
      <c r="J137" s="287">
        <f t="shared" si="33"/>
        <v>0</v>
      </c>
      <c r="K137" s="287">
        <f t="shared" si="33"/>
        <v>0</v>
      </c>
      <c r="L137" s="287">
        <f t="shared" si="33"/>
        <v>0</v>
      </c>
      <c r="M137" s="287">
        <f t="shared" si="17"/>
        <v>771700</v>
      </c>
      <c r="N137" s="287">
        <f>N138+N139+N140</f>
        <v>767404.19</v>
      </c>
      <c r="O137" s="361">
        <f t="shared" si="25"/>
        <v>99.44333160554619</v>
      </c>
      <c r="P137" s="428"/>
      <c r="Q137" s="428"/>
      <c r="R137" s="428"/>
      <c r="S137" s="428"/>
      <c r="T137" s="428"/>
      <c r="U137" s="428"/>
      <c r="V137" s="362">
        <f t="shared" si="28"/>
        <v>99.44333160554619</v>
      </c>
      <c r="X137" s="378"/>
    </row>
    <row r="138" spans="1:24" s="615" customFormat="1" ht="57.75" customHeight="1">
      <c r="A138" s="364" t="s">
        <v>255</v>
      </c>
      <c r="B138" s="367" t="s">
        <v>412</v>
      </c>
      <c r="C138" s="366" t="s">
        <v>199</v>
      </c>
      <c r="D138" s="364" t="s">
        <v>465</v>
      </c>
      <c r="E138" s="565" t="s">
        <v>818</v>
      </c>
      <c r="F138" s="364" t="s">
        <v>405</v>
      </c>
      <c r="G138" s="364"/>
      <c r="H138" s="622">
        <v>761700</v>
      </c>
      <c r="I138" s="286">
        <f>I139</f>
        <v>0</v>
      </c>
      <c r="J138" s="286">
        <f>J139</f>
        <v>0</v>
      </c>
      <c r="K138" s="286">
        <f>K139</f>
        <v>0</v>
      </c>
      <c r="L138" s="286">
        <f>L139</f>
        <v>0</v>
      </c>
      <c r="M138" s="286">
        <f t="shared" si="17"/>
        <v>761700</v>
      </c>
      <c r="N138" s="427">
        <f>'2016 год прил. №1'!E158+'2016 год прил. №1'!E160</f>
        <v>759779.19</v>
      </c>
      <c r="O138" s="284">
        <f t="shared" si="25"/>
        <v>99.74782591571484</v>
      </c>
      <c r="P138" s="426"/>
      <c r="Q138" s="426"/>
      <c r="R138" s="426"/>
      <c r="S138" s="426"/>
      <c r="T138" s="426"/>
      <c r="U138" s="426"/>
      <c r="V138" s="369">
        <f t="shared" si="28"/>
        <v>99.74782591571484</v>
      </c>
      <c r="X138" s="561"/>
    </row>
    <row r="139" spans="1:24" s="231" customFormat="1" ht="39" customHeight="1">
      <c r="A139" s="364" t="s">
        <v>256</v>
      </c>
      <c r="B139" s="365" t="s">
        <v>413</v>
      </c>
      <c r="C139" s="366" t="s">
        <v>199</v>
      </c>
      <c r="D139" s="364" t="s">
        <v>465</v>
      </c>
      <c r="E139" s="565" t="s">
        <v>818</v>
      </c>
      <c r="F139" s="364" t="s">
        <v>336</v>
      </c>
      <c r="G139" s="364"/>
      <c r="H139" s="622">
        <v>6000</v>
      </c>
      <c r="I139" s="286">
        <f>SUM(I140:I141)</f>
        <v>0</v>
      </c>
      <c r="J139" s="286">
        <f>SUM(J140:J141)</f>
        <v>0</v>
      </c>
      <c r="K139" s="286">
        <f>SUM(K140:K141)</f>
        <v>0</v>
      </c>
      <c r="L139" s="286">
        <f>SUM(L140:L141)</f>
        <v>0</v>
      </c>
      <c r="M139" s="286">
        <f>H139</f>
        <v>6000</v>
      </c>
      <c r="N139" s="286">
        <f>'2016 год прил. №1'!E162</f>
        <v>6000</v>
      </c>
      <c r="O139" s="284">
        <f t="shared" si="25"/>
        <v>100</v>
      </c>
      <c r="P139" s="426"/>
      <c r="Q139" s="426"/>
      <c r="R139" s="426"/>
      <c r="S139" s="426"/>
      <c r="T139" s="426"/>
      <c r="U139" s="426"/>
      <c r="V139" s="369">
        <f t="shared" si="28"/>
        <v>100</v>
      </c>
      <c r="X139" s="561"/>
    </row>
    <row r="140" spans="1:24" s="265" customFormat="1" ht="22.5" customHeight="1">
      <c r="A140" s="364" t="s">
        <v>257</v>
      </c>
      <c r="B140" s="325" t="s">
        <v>408</v>
      </c>
      <c r="C140" s="562" t="s">
        <v>199</v>
      </c>
      <c r="D140" s="354" t="s">
        <v>465</v>
      </c>
      <c r="E140" s="565" t="s">
        <v>818</v>
      </c>
      <c r="F140" s="354" t="s">
        <v>406</v>
      </c>
      <c r="G140" s="354"/>
      <c r="H140" s="622">
        <v>4000</v>
      </c>
      <c r="I140" s="286">
        <f>I141</f>
        <v>0</v>
      </c>
      <c r="J140" s="286">
        <f>J141</f>
        <v>0</v>
      </c>
      <c r="K140" s="286">
        <f>K141</f>
        <v>0</v>
      </c>
      <c r="L140" s="286">
        <f>L141</f>
        <v>0</v>
      </c>
      <c r="M140" s="286">
        <f>H140</f>
        <v>4000</v>
      </c>
      <c r="N140" s="427">
        <f>'2016 год прил. №1'!E164</f>
        <v>1625</v>
      </c>
      <c r="O140" s="284">
        <f t="shared" si="25"/>
        <v>40.625</v>
      </c>
      <c r="P140" s="557"/>
      <c r="Q140" s="557"/>
      <c r="R140" s="557"/>
      <c r="S140" s="557"/>
      <c r="T140" s="557"/>
      <c r="U140" s="557"/>
      <c r="V140" s="369">
        <f t="shared" si="28"/>
        <v>40.625</v>
      </c>
      <c r="X140" s="561"/>
    </row>
    <row r="141" spans="1:24" s="576" customFormat="1" ht="22.5" customHeight="1">
      <c r="A141" s="648"/>
      <c r="B141" s="300" t="s">
        <v>357</v>
      </c>
      <c r="C141" s="353"/>
      <c r="D141" s="649"/>
      <c r="E141" s="649"/>
      <c r="F141" s="649"/>
      <c r="G141" s="649"/>
      <c r="H141" s="621">
        <v>62716900</v>
      </c>
      <c r="I141" s="534"/>
      <c r="J141" s="534"/>
      <c r="K141" s="534"/>
      <c r="L141" s="603"/>
      <c r="M141" s="287">
        <f>H141</f>
        <v>62716900</v>
      </c>
      <c r="N141" s="422">
        <f>N134+N113+N10</f>
        <v>60344324.03999999</v>
      </c>
      <c r="O141" s="361">
        <f>N141/H141*100</f>
        <v>96.21700696303547</v>
      </c>
      <c r="P141" s="423"/>
      <c r="Q141" s="423"/>
      <c r="R141" s="423"/>
      <c r="S141" s="423"/>
      <c r="T141" s="423"/>
      <c r="U141" s="423"/>
      <c r="V141" s="362">
        <f t="shared" si="28"/>
        <v>96.21700696303547</v>
      </c>
      <c r="X141" s="530"/>
    </row>
    <row r="142" spans="1:11" s="309" customFormat="1" ht="17.25" customHeight="1">
      <c r="A142" s="302"/>
      <c r="B142" s="303"/>
      <c r="C142" s="304"/>
      <c r="D142" s="305"/>
      <c r="E142" s="306"/>
      <c r="F142" s="302"/>
      <c r="G142" s="302"/>
      <c r="H142" s="307"/>
      <c r="I142" s="308"/>
      <c r="K142" s="310"/>
    </row>
    <row r="143" spans="2:8" ht="18.75">
      <c r="B143" s="203"/>
      <c r="C143" s="203"/>
      <c r="D143" s="204"/>
      <c r="E143" s="205"/>
      <c r="F143" s="206"/>
      <c r="G143" s="312"/>
      <c r="H143" s="623"/>
    </row>
    <row r="144" spans="2:8" ht="18.75">
      <c r="B144" s="203"/>
      <c r="C144" s="203"/>
      <c r="D144" s="204"/>
      <c r="E144" s="205"/>
      <c r="F144" s="206"/>
      <c r="G144" s="312"/>
      <c r="H144" s="252"/>
    </row>
    <row r="145" spans="2:14" ht="18.75">
      <c r="B145" s="203"/>
      <c r="C145" s="203"/>
      <c r="D145" s="204"/>
      <c r="E145" s="205"/>
      <c r="F145" s="206"/>
      <c r="G145" s="312"/>
      <c r="H145" s="252"/>
      <c r="N145" s="313"/>
    </row>
    <row r="146" spans="2:8" ht="18.75">
      <c r="B146" s="203"/>
      <c r="C146" s="203"/>
      <c r="D146" s="204"/>
      <c r="E146" s="205"/>
      <c r="F146" s="206"/>
      <c r="G146" s="312"/>
      <c r="H146" s="252"/>
    </row>
    <row r="147" spans="2:6" ht="18.75">
      <c r="B147" s="208"/>
      <c r="C147" s="208"/>
      <c r="D147" s="209"/>
      <c r="E147" s="210" t="s">
        <v>1</v>
      </c>
      <c r="F147" s="211"/>
    </row>
  </sheetData>
  <sheetProtection selectLockedCells="1" selectUnlockedCells="1"/>
  <mergeCells count="15">
    <mergeCell ref="O7:V7"/>
    <mergeCell ref="H2:V2"/>
    <mergeCell ref="A5:H5"/>
    <mergeCell ref="M4:V4"/>
    <mergeCell ref="N3:V3"/>
    <mergeCell ref="X5:Z7"/>
    <mergeCell ref="A7:A8"/>
    <mergeCell ref="B7:B8"/>
    <mergeCell ref="C7:C8"/>
    <mergeCell ref="D7:D8"/>
    <mergeCell ref="E7:E8"/>
    <mergeCell ref="F7:F8"/>
    <mergeCell ref="H7:H8"/>
    <mergeCell ref="M7:M8"/>
    <mergeCell ref="N7:N8"/>
  </mergeCells>
  <printOptions/>
  <pageMargins left="0.3937007874015748" right="0" top="0.1968503937007874" bottom="0.1968503937007874" header="0.5118110236220472" footer="0.5118110236220472"/>
  <pageSetup fitToHeight="0" fitToWidth="1" horizontalDpi="600" verticalDpi="600" orientation="portrait" scale="44" r:id="rId1"/>
  <rowBreaks count="3" manualBreakCount="3">
    <brk id="32" max="21" man="1"/>
    <brk id="71" max="21" man="1"/>
    <brk id="10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O52"/>
  <sheetViews>
    <sheetView view="pageBreakPreview" zoomScale="70" zoomScaleNormal="70" zoomScaleSheetLayoutView="70" zoomScalePageLayoutView="0" workbookViewId="0" topLeftCell="A1">
      <selection activeCell="A7" sqref="A7"/>
    </sheetView>
  </sheetViews>
  <sheetFormatPr defaultColWidth="9.140625" defaultRowHeight="15"/>
  <cols>
    <col min="1" max="1" width="11.140625" style="311" customWidth="1"/>
    <col min="2" max="2" width="99.57421875" style="315" customWidth="1"/>
    <col min="3" max="3" width="20.8515625" style="314" customWidth="1"/>
    <col min="4" max="4" width="25.57421875" style="223" customWidth="1"/>
    <col min="5" max="11" width="9.140625" style="223" customWidth="1"/>
    <col min="12" max="16384" width="9.140625" style="223" customWidth="1"/>
  </cols>
  <sheetData>
    <row r="1" spans="1:3" ht="0.75" customHeight="1">
      <c r="A1" s="218"/>
      <c r="B1" s="219"/>
      <c r="C1" s="220"/>
    </row>
    <row r="2" spans="1:5" ht="21" customHeight="1">
      <c r="A2" s="218"/>
      <c r="B2" s="224"/>
      <c r="C2" s="316"/>
      <c r="D2" s="667" t="s">
        <v>825</v>
      </c>
      <c r="E2" s="667"/>
    </row>
    <row r="3" spans="1:5" ht="21.75" customHeight="1">
      <c r="A3" s="218"/>
      <c r="B3" s="652" t="s">
        <v>471</v>
      </c>
      <c r="C3" s="652"/>
      <c r="D3" s="652"/>
      <c r="E3" s="652"/>
    </row>
    <row r="4" spans="1:5" ht="18" customHeight="1">
      <c r="A4" s="218"/>
      <c r="B4" s="652" t="s">
        <v>820</v>
      </c>
      <c r="C4" s="652"/>
      <c r="D4" s="652"/>
      <c r="E4" s="652"/>
    </row>
    <row r="5" spans="1:3" ht="24" customHeight="1">
      <c r="A5" s="218"/>
      <c r="B5" s="229"/>
      <c r="C5" s="220"/>
    </row>
    <row r="6" spans="1:15" ht="70.5" customHeight="1">
      <c r="A6" s="681" t="s">
        <v>826</v>
      </c>
      <c r="B6" s="681"/>
      <c r="C6" s="681"/>
      <c r="D6" s="681"/>
      <c r="M6" s="668"/>
      <c r="N6" s="668"/>
      <c r="O6" s="668"/>
    </row>
    <row r="7" spans="1:15" ht="49.5" customHeight="1">
      <c r="A7" s="466" t="s">
        <v>290</v>
      </c>
      <c r="B7" s="466" t="s">
        <v>291</v>
      </c>
      <c r="C7" s="466" t="s">
        <v>359</v>
      </c>
      <c r="D7" s="317" t="s">
        <v>360</v>
      </c>
      <c r="M7" s="668"/>
      <c r="N7" s="668"/>
      <c r="O7" s="668"/>
    </row>
    <row r="8" spans="1:4" ht="18.75">
      <c r="A8" s="467">
        <v>1</v>
      </c>
      <c r="B8" s="467">
        <v>2</v>
      </c>
      <c r="C8" s="467" t="s">
        <v>305</v>
      </c>
      <c r="D8" s="248">
        <v>8</v>
      </c>
    </row>
    <row r="9" spans="1:4" s="252" customFormat="1" ht="22.5" customHeight="1">
      <c r="A9" s="468" t="s">
        <v>309</v>
      </c>
      <c r="B9" s="469" t="s">
        <v>361</v>
      </c>
      <c r="C9" s="468" t="s">
        <v>311</v>
      </c>
      <c r="D9" s="470">
        <f>D10+D11+D12+D14+D15+D13</f>
        <v>34509274.01</v>
      </c>
    </row>
    <row r="10" spans="1:4" s="256" customFormat="1" ht="39" customHeight="1">
      <c r="A10" s="471" t="s">
        <v>253</v>
      </c>
      <c r="B10" s="472" t="s">
        <v>17</v>
      </c>
      <c r="C10" s="471" t="s">
        <v>313</v>
      </c>
      <c r="D10" s="318">
        <f>'2016 год прил. №1'!E75</f>
        <v>877918.85</v>
      </c>
    </row>
    <row r="11" spans="1:4" s="231" customFormat="1" ht="37.5" customHeight="1">
      <c r="A11" s="471" t="s">
        <v>259</v>
      </c>
      <c r="B11" s="473" t="s">
        <v>89</v>
      </c>
      <c r="C11" s="471" t="s">
        <v>315</v>
      </c>
      <c r="D11" s="296">
        <f>'2016 год прил. №1'!E80</f>
        <v>7688813.98</v>
      </c>
    </row>
    <row r="12" spans="1:4" s="256" customFormat="1" ht="39" customHeight="1">
      <c r="A12" s="471" t="s">
        <v>262</v>
      </c>
      <c r="B12" s="474" t="s">
        <v>362</v>
      </c>
      <c r="C12" s="471" t="s">
        <v>320</v>
      </c>
      <c r="D12" s="296">
        <f>'2016 год прил. №1'!E112</f>
        <v>15992053.350000001</v>
      </c>
    </row>
    <row r="13" spans="1:4" s="256" customFormat="1" ht="18" customHeight="1">
      <c r="A13" s="475" t="s">
        <v>265</v>
      </c>
      <c r="B13" s="474" t="s">
        <v>198</v>
      </c>
      <c r="C13" s="471" t="s">
        <v>465</v>
      </c>
      <c r="D13" s="296">
        <f>'2016 год прил. №1'!E156</f>
        <v>767404.19</v>
      </c>
    </row>
    <row r="14" spans="1:4" s="256" customFormat="1" ht="18" customHeight="1">
      <c r="A14" s="475" t="s">
        <v>270</v>
      </c>
      <c r="B14" s="476" t="s">
        <v>363</v>
      </c>
      <c r="C14" s="475" t="s">
        <v>326</v>
      </c>
      <c r="D14" s="257">
        <f>'2016 год прил. №1'!E166</f>
        <v>0</v>
      </c>
    </row>
    <row r="15" spans="1:4" s="256" customFormat="1" ht="18.75" customHeight="1">
      <c r="A15" s="475" t="s">
        <v>279</v>
      </c>
      <c r="B15" s="476" t="s">
        <v>14</v>
      </c>
      <c r="C15" s="475" t="s">
        <v>327</v>
      </c>
      <c r="D15" s="257">
        <f>'2016 год прил. №1'!E169</f>
        <v>9183083.64</v>
      </c>
    </row>
    <row r="16" spans="1:4" s="231" customFormat="1" ht="41.25" customHeight="1">
      <c r="A16" s="468" t="s">
        <v>142</v>
      </c>
      <c r="B16" s="469" t="s">
        <v>364</v>
      </c>
      <c r="C16" s="468" t="s">
        <v>365</v>
      </c>
      <c r="D16" s="254">
        <f>D17</f>
        <v>37640</v>
      </c>
    </row>
    <row r="17" spans="1:4" s="231" customFormat="1" ht="38.25" customHeight="1">
      <c r="A17" s="477" t="s">
        <v>366</v>
      </c>
      <c r="B17" s="478" t="s">
        <v>93</v>
      </c>
      <c r="C17" s="477" t="s">
        <v>332</v>
      </c>
      <c r="D17" s="257">
        <f>'2016 год прил. №1'!E204</f>
        <v>37640</v>
      </c>
    </row>
    <row r="18" spans="1:4" s="231" customFormat="1" ht="18.75" customHeight="1">
      <c r="A18" s="479" t="s">
        <v>304</v>
      </c>
      <c r="B18" s="267" t="s">
        <v>10</v>
      </c>
      <c r="C18" s="479" t="s">
        <v>333</v>
      </c>
      <c r="D18" s="254">
        <f>D19</f>
        <v>2100</v>
      </c>
    </row>
    <row r="19" spans="1:4" s="231" customFormat="1" ht="19.5" customHeight="1">
      <c r="A19" s="477" t="s">
        <v>367</v>
      </c>
      <c r="B19" s="271" t="s">
        <v>9</v>
      </c>
      <c r="C19" s="477" t="s">
        <v>429</v>
      </c>
      <c r="D19" s="257">
        <f>'2016 год прил. №1'!E212</f>
        <v>2100</v>
      </c>
    </row>
    <row r="20" spans="1:4" s="231" customFormat="1" ht="18" customHeight="1">
      <c r="A20" s="479" t="s">
        <v>305</v>
      </c>
      <c r="B20" s="480" t="s">
        <v>368</v>
      </c>
      <c r="C20" s="479" t="s">
        <v>369</v>
      </c>
      <c r="D20" s="254">
        <f>D21</f>
        <v>11201727.48</v>
      </c>
    </row>
    <row r="21" spans="1:4" s="231" customFormat="1" ht="21.75" customHeight="1">
      <c r="A21" s="475" t="s">
        <v>370</v>
      </c>
      <c r="B21" s="476" t="s">
        <v>371</v>
      </c>
      <c r="C21" s="475" t="s">
        <v>335</v>
      </c>
      <c r="D21" s="481">
        <f>'2016 год прил. №1'!E218</f>
        <v>11201727.48</v>
      </c>
    </row>
    <row r="22" spans="1:4" s="231" customFormat="1" ht="21" customHeight="1">
      <c r="A22" s="468" t="s">
        <v>306</v>
      </c>
      <c r="B22" s="482" t="s">
        <v>372</v>
      </c>
      <c r="C22" s="468" t="s">
        <v>373</v>
      </c>
      <c r="D22" s="254">
        <f>D23</f>
        <v>20070</v>
      </c>
    </row>
    <row r="23" spans="1:4" s="231" customFormat="1" ht="19.5" customHeight="1">
      <c r="A23" s="475" t="s">
        <v>334</v>
      </c>
      <c r="B23" s="483" t="s">
        <v>374</v>
      </c>
      <c r="C23" s="477" t="s">
        <v>337</v>
      </c>
      <c r="D23" s="257">
        <f>'2016 год прил. №1'!E254</f>
        <v>20070</v>
      </c>
    </row>
    <row r="24" spans="1:4" s="231" customFormat="1" ht="22.5" customHeight="1">
      <c r="A24" s="468" t="s">
        <v>307</v>
      </c>
      <c r="B24" s="482" t="s">
        <v>170</v>
      </c>
      <c r="C24" s="468" t="s">
        <v>375</v>
      </c>
      <c r="D24" s="470">
        <f>D25+D26+D27</f>
        <v>171061.5</v>
      </c>
    </row>
    <row r="25" spans="1:4" s="231" customFormat="1" ht="20.25" customHeight="1">
      <c r="A25" s="477" t="s">
        <v>376</v>
      </c>
      <c r="B25" s="325" t="s">
        <v>171</v>
      </c>
      <c r="C25" s="477" t="s">
        <v>338</v>
      </c>
      <c r="D25" s="257">
        <f>'2016 год прил. №1'!E261</f>
        <v>24800</v>
      </c>
    </row>
    <row r="26" spans="1:4" s="231" customFormat="1" ht="22.5" customHeight="1">
      <c r="A26" s="477" t="s">
        <v>377</v>
      </c>
      <c r="B26" s="483" t="s">
        <v>95</v>
      </c>
      <c r="C26" s="477" t="s">
        <v>339</v>
      </c>
      <c r="D26" s="257">
        <f>'2016 год прил. №1'!E265</f>
        <v>115661.5</v>
      </c>
    </row>
    <row r="27" spans="1:4" s="231" customFormat="1" ht="20.25" customHeight="1">
      <c r="A27" s="477" t="s">
        <v>378</v>
      </c>
      <c r="B27" s="473" t="s">
        <v>6</v>
      </c>
      <c r="C27" s="477" t="s">
        <v>340</v>
      </c>
      <c r="D27" s="257">
        <f>'2016 год прил. №1'!E271</f>
        <v>30600</v>
      </c>
    </row>
    <row r="28" spans="1:4" s="272" customFormat="1" ht="22.5" customHeight="1">
      <c r="A28" s="468" t="s">
        <v>308</v>
      </c>
      <c r="B28" s="482" t="s">
        <v>173</v>
      </c>
      <c r="C28" s="468" t="s">
        <v>379</v>
      </c>
      <c r="D28" s="254">
        <f>D29+D30</f>
        <v>5913569.18</v>
      </c>
    </row>
    <row r="29" spans="1:4" s="272" customFormat="1" ht="18.75" customHeight="1">
      <c r="A29" s="471" t="s">
        <v>380</v>
      </c>
      <c r="B29" s="473" t="s">
        <v>96</v>
      </c>
      <c r="C29" s="471" t="s">
        <v>342</v>
      </c>
      <c r="D29" s="257">
        <f>'2016 год прил. №1'!E285</f>
        <v>5292073.18</v>
      </c>
    </row>
    <row r="30" spans="1:4" ht="16.5" customHeight="1">
      <c r="A30" s="477" t="s">
        <v>381</v>
      </c>
      <c r="B30" s="473" t="s">
        <v>97</v>
      </c>
      <c r="C30" s="471" t="s">
        <v>343</v>
      </c>
      <c r="D30" s="257">
        <f>'2016 год прил. №1'!E291</f>
        <v>621496</v>
      </c>
    </row>
    <row r="31" spans="1:4" s="252" customFormat="1" ht="19.5" customHeight="1">
      <c r="A31" s="468" t="s">
        <v>382</v>
      </c>
      <c r="B31" s="482" t="s">
        <v>383</v>
      </c>
      <c r="C31" s="468" t="s">
        <v>384</v>
      </c>
      <c r="D31" s="470">
        <f>D32+D33</f>
        <v>7185873.12</v>
      </c>
    </row>
    <row r="32" spans="1:4" s="252" customFormat="1" ht="20.25" customHeight="1">
      <c r="A32" s="471" t="s">
        <v>385</v>
      </c>
      <c r="B32" s="487" t="s">
        <v>219</v>
      </c>
      <c r="C32" s="475" t="s">
        <v>450</v>
      </c>
      <c r="D32" s="481">
        <f>'2016 год прил. №1'!E297</f>
        <v>451984</v>
      </c>
    </row>
    <row r="33" spans="1:4" s="231" customFormat="1" ht="18" customHeight="1">
      <c r="A33" s="471" t="s">
        <v>469</v>
      </c>
      <c r="B33" s="473" t="s">
        <v>98</v>
      </c>
      <c r="C33" s="471" t="s">
        <v>345</v>
      </c>
      <c r="D33" s="296">
        <f>'2016 год прил. №1'!E301</f>
        <v>6733889.12</v>
      </c>
    </row>
    <row r="34" spans="1:4" s="231" customFormat="1" ht="55.5" customHeight="1" hidden="1">
      <c r="A34" s="479" t="s">
        <v>386</v>
      </c>
      <c r="B34" s="484" t="s">
        <v>344</v>
      </c>
      <c r="C34" s="479" t="s">
        <v>345</v>
      </c>
      <c r="D34" s="254"/>
    </row>
    <row r="35" spans="1:4" s="272" customFormat="1" ht="38.25" customHeight="1" hidden="1">
      <c r="A35" s="485" t="s">
        <v>387</v>
      </c>
      <c r="B35" s="486" t="s">
        <v>346</v>
      </c>
      <c r="C35" s="485" t="s">
        <v>345</v>
      </c>
      <c r="D35" s="254"/>
    </row>
    <row r="36" spans="1:4" s="231" customFormat="1" ht="21" customHeight="1">
      <c r="A36" s="468" t="s">
        <v>388</v>
      </c>
      <c r="B36" s="482" t="s">
        <v>389</v>
      </c>
      <c r="C36" s="468" t="s">
        <v>390</v>
      </c>
      <c r="D36" s="254">
        <f>D37</f>
        <v>1303008.75</v>
      </c>
    </row>
    <row r="37" spans="1:4" s="231" customFormat="1" ht="21" customHeight="1">
      <c r="A37" s="471" t="s">
        <v>391</v>
      </c>
      <c r="B37" s="473" t="s">
        <v>100</v>
      </c>
      <c r="C37" s="471" t="s">
        <v>347</v>
      </c>
      <c r="D37" s="257">
        <f>'2016 год прил. №1'!E310</f>
        <v>1303008.75</v>
      </c>
    </row>
    <row r="38" spans="1:4" s="298" customFormat="1" ht="30.75" customHeight="1" hidden="1">
      <c r="A38" s="323" t="s">
        <v>348</v>
      </c>
      <c r="B38" s="464" t="s">
        <v>349</v>
      </c>
      <c r="C38" s="323" t="s">
        <v>350</v>
      </c>
      <c r="D38" s="465"/>
    </row>
    <row r="39" spans="1:4" s="265" customFormat="1" ht="20.25" customHeight="1" hidden="1">
      <c r="A39" s="323" t="s">
        <v>351</v>
      </c>
      <c r="B39" s="326" t="s">
        <v>124</v>
      </c>
      <c r="C39" s="323" t="s">
        <v>350</v>
      </c>
      <c r="D39" s="254"/>
    </row>
    <row r="40" spans="1:4" s="231" customFormat="1" ht="18.75" customHeight="1" hidden="1">
      <c r="A40" s="321" t="s">
        <v>352</v>
      </c>
      <c r="B40" s="320" t="s">
        <v>125</v>
      </c>
      <c r="C40" s="323" t="s">
        <v>350</v>
      </c>
      <c r="D40" s="254"/>
    </row>
    <row r="41" spans="1:4" s="272" customFormat="1" ht="21" customHeight="1" hidden="1">
      <c r="A41" s="324" t="s">
        <v>348</v>
      </c>
      <c r="B41" s="322" t="s">
        <v>134</v>
      </c>
      <c r="C41" s="323" t="s">
        <v>350</v>
      </c>
      <c r="D41" s="254"/>
    </row>
    <row r="42" spans="1:4" s="222" customFormat="1" ht="18" customHeight="1" hidden="1">
      <c r="A42" s="327" t="s">
        <v>353</v>
      </c>
      <c r="B42" s="322" t="s">
        <v>317</v>
      </c>
      <c r="C42" s="323" t="s">
        <v>337</v>
      </c>
      <c r="D42" s="254"/>
    </row>
    <row r="43" spans="1:4" s="222" customFormat="1" ht="18" customHeight="1" hidden="1">
      <c r="A43" s="328" t="s">
        <v>354</v>
      </c>
      <c r="B43" s="319" t="s">
        <v>130</v>
      </c>
      <c r="C43" s="323" t="s">
        <v>337</v>
      </c>
      <c r="D43" s="254"/>
    </row>
    <row r="44" spans="1:4" s="222" customFormat="1" ht="18" customHeight="1" hidden="1">
      <c r="A44" s="328" t="s">
        <v>355</v>
      </c>
      <c r="B44" s="322" t="s">
        <v>323</v>
      </c>
      <c r="C44" s="323"/>
      <c r="D44" s="254"/>
    </row>
    <row r="45" spans="1:4" s="222" customFormat="1" ht="20.25" customHeight="1" hidden="1">
      <c r="A45" s="299" t="s">
        <v>356</v>
      </c>
      <c r="B45" s="273" t="s">
        <v>132</v>
      </c>
      <c r="C45" s="266" t="s">
        <v>337</v>
      </c>
      <c r="D45" s="269"/>
    </row>
    <row r="46" spans="1:4" s="301" customFormat="1" ht="21" customHeight="1">
      <c r="A46" s="329"/>
      <c r="B46" s="330" t="s">
        <v>392</v>
      </c>
      <c r="C46" s="329"/>
      <c r="D46" s="331">
        <f>D9+D16+D18+D20+D22+D24+D28+D31+D36</f>
        <v>60344324.03999999</v>
      </c>
    </row>
    <row r="47" spans="2:3" ht="18.75">
      <c r="B47" s="208"/>
      <c r="C47" s="209"/>
    </row>
    <row r="48" spans="2:3" ht="18.75">
      <c r="B48" s="208"/>
      <c r="C48" s="209"/>
    </row>
    <row r="49" spans="2:3" ht="18.75">
      <c r="B49" s="208"/>
      <c r="C49" s="209"/>
    </row>
    <row r="50" spans="2:3" ht="18.75">
      <c r="B50" s="208"/>
      <c r="C50" s="209"/>
    </row>
    <row r="51" spans="2:3" ht="18.75">
      <c r="B51" s="208"/>
      <c r="C51" s="209"/>
    </row>
    <row r="52" spans="2:3" ht="18">
      <c r="B52" s="332"/>
      <c r="C52" s="333"/>
    </row>
  </sheetData>
  <sheetProtection selectLockedCells="1" selectUnlockedCells="1"/>
  <mergeCells count="5">
    <mergeCell ref="B3:E3"/>
    <mergeCell ref="B4:E4"/>
    <mergeCell ref="M6:O7"/>
    <mergeCell ref="D2:E2"/>
    <mergeCell ref="A6:D6"/>
  </mergeCells>
  <printOptions/>
  <pageMargins left="0.3937007874015748" right="0" top="0.1968503937007874" bottom="0.1968503937007874" header="0.5118110236220472" footer="0.5118110236220472"/>
  <pageSetup fitToHeight="0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tabSelected="1" view="pageBreakPreview" zoomScale="80" zoomScaleNormal="7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49.28125" style="133" customWidth="1"/>
    <col min="2" max="2" width="45.140625" style="134" customWidth="1"/>
    <col min="3" max="3" width="21.28125" style="132" customWidth="1"/>
    <col min="4" max="4" width="23.140625" style="212" customWidth="1"/>
    <col min="5" max="5" width="14.7109375" style="1" customWidth="1"/>
    <col min="6" max="6" width="10.7109375" style="1" customWidth="1"/>
    <col min="7" max="16384" width="9.140625" style="1" customWidth="1"/>
  </cols>
  <sheetData>
    <row r="1" spans="2:4" ht="18.75">
      <c r="B1" s="316"/>
      <c r="C1" s="667" t="s">
        <v>358</v>
      </c>
      <c r="D1" s="667"/>
    </row>
    <row r="2" spans="1:4" ht="15.75">
      <c r="A2" s="652" t="s">
        <v>471</v>
      </c>
      <c r="B2" s="652"/>
      <c r="C2" s="652"/>
      <c r="D2" s="652"/>
    </row>
    <row r="3" spans="1:4" ht="15.75">
      <c r="A3" s="652" t="s">
        <v>820</v>
      </c>
      <c r="B3" s="652"/>
      <c r="C3" s="652"/>
      <c r="D3" s="652"/>
    </row>
    <row r="4" spans="1:4" ht="15.75">
      <c r="A4" s="653"/>
      <c r="B4" s="653"/>
      <c r="C4" s="653"/>
      <c r="D4" s="653"/>
    </row>
    <row r="5" spans="3:4" ht="15" customHeight="1">
      <c r="C5" s="135"/>
      <c r="D5" s="136"/>
    </row>
    <row r="6" spans="1:4" s="139" customFormat="1" ht="19.5" customHeight="1">
      <c r="A6" s="682" t="s">
        <v>827</v>
      </c>
      <c r="B6" s="682"/>
      <c r="C6" s="682"/>
      <c r="D6" s="682"/>
    </row>
    <row r="7" spans="1:4" s="139" customFormat="1" ht="48" customHeight="1">
      <c r="A7" s="682"/>
      <c r="B7" s="682"/>
      <c r="C7" s="682"/>
      <c r="D7" s="682"/>
    </row>
    <row r="8" spans="1:10" s="139" customFormat="1" ht="15" customHeight="1">
      <c r="A8" s="137"/>
      <c r="B8" s="137"/>
      <c r="C8" s="137"/>
      <c r="D8" s="138"/>
      <c r="F8" s="682"/>
      <c r="G8" s="682"/>
      <c r="H8" s="682"/>
      <c r="I8" s="682"/>
      <c r="J8" s="682"/>
    </row>
    <row r="9" spans="1:10" s="139" customFormat="1" ht="15.75">
      <c r="A9" s="140"/>
      <c r="B9" s="140"/>
      <c r="C9" s="140"/>
      <c r="D9" s="138" t="s">
        <v>393</v>
      </c>
      <c r="F9" s="682"/>
      <c r="G9" s="682"/>
      <c r="H9" s="682"/>
      <c r="I9" s="682"/>
      <c r="J9" s="682"/>
    </row>
    <row r="10" spans="1:6" s="334" customFormat="1" ht="15" customHeight="1">
      <c r="A10" s="683" t="s">
        <v>247</v>
      </c>
      <c r="B10" s="683" t="s">
        <v>394</v>
      </c>
      <c r="C10" s="685" t="s">
        <v>395</v>
      </c>
      <c r="D10" s="685" t="s">
        <v>396</v>
      </c>
      <c r="F10" s="335"/>
    </row>
    <row r="11" spans="1:6" s="334" customFormat="1" ht="48" customHeight="1">
      <c r="A11" s="684"/>
      <c r="B11" s="684"/>
      <c r="C11" s="686"/>
      <c r="D11" s="686"/>
      <c r="F11" s="335"/>
    </row>
    <row r="12" spans="1:6" s="334" customFormat="1" ht="18" customHeight="1">
      <c r="A12" s="336">
        <v>1</v>
      </c>
      <c r="B12" s="336">
        <v>2</v>
      </c>
      <c r="C12" s="337">
        <v>3</v>
      </c>
      <c r="D12" s="338">
        <v>4</v>
      </c>
      <c r="F12" s="335"/>
    </row>
    <row r="13" spans="1:4" s="334" customFormat="1" ht="33">
      <c r="A13" s="339" t="s">
        <v>397</v>
      </c>
      <c r="B13" s="340" t="s">
        <v>92</v>
      </c>
      <c r="C13" s="341"/>
      <c r="D13" s="342">
        <f>D19+D15</f>
        <v>-2591207.780000001</v>
      </c>
    </row>
    <row r="14" spans="1:4" ht="39" customHeight="1">
      <c r="A14" s="343" t="s">
        <v>398</v>
      </c>
      <c r="B14" s="344" t="s">
        <v>163</v>
      </c>
      <c r="C14" s="345"/>
      <c r="D14" s="342">
        <f>D19+D15</f>
        <v>-2591207.780000001</v>
      </c>
    </row>
    <row r="15" spans="1:4" ht="35.25" customHeight="1">
      <c r="A15" s="343" t="s">
        <v>399</v>
      </c>
      <c r="B15" s="344" t="s">
        <v>163</v>
      </c>
      <c r="C15" s="345">
        <f>C16</f>
        <v>-62716900</v>
      </c>
      <c r="D15" s="342">
        <f>D16</f>
        <v>-62935531.82</v>
      </c>
    </row>
    <row r="16" spans="1:4" ht="45" customHeight="1">
      <c r="A16" s="346" t="s">
        <v>400</v>
      </c>
      <c r="B16" s="347" t="s">
        <v>165</v>
      </c>
      <c r="C16" s="348">
        <v>-62716900</v>
      </c>
      <c r="D16" s="349">
        <v>-62935531.82</v>
      </c>
    </row>
    <row r="17" spans="1:4" ht="37.5">
      <c r="A17" s="343" t="s">
        <v>402</v>
      </c>
      <c r="B17" s="344" t="s">
        <v>163</v>
      </c>
      <c r="C17" s="342">
        <f>C18</f>
        <v>62716900</v>
      </c>
      <c r="D17" s="342">
        <f>D18</f>
        <v>60344324.04</v>
      </c>
    </row>
    <row r="18" spans="1:4" ht="45" customHeight="1">
      <c r="A18" s="343" t="s">
        <v>403</v>
      </c>
      <c r="B18" s="344" t="s">
        <v>401</v>
      </c>
      <c r="C18" s="342">
        <f>C19</f>
        <v>62716900</v>
      </c>
      <c r="D18" s="342">
        <f>D19</f>
        <v>60344324.04</v>
      </c>
    </row>
    <row r="19" spans="1:4" ht="60" customHeight="1">
      <c r="A19" s="350" t="s">
        <v>404</v>
      </c>
      <c r="B19" s="347" t="s">
        <v>470</v>
      </c>
      <c r="C19" s="349">
        <v>62716900</v>
      </c>
      <c r="D19" s="349">
        <v>60344324.04</v>
      </c>
    </row>
    <row r="21" spans="1:4" ht="18.75">
      <c r="A21" s="208"/>
      <c r="B21" s="209"/>
      <c r="C21" s="210"/>
      <c r="D21" s="211"/>
    </row>
    <row r="22" spans="1:4" ht="18.75">
      <c r="A22" s="208"/>
      <c r="B22" s="209"/>
      <c r="C22" s="210"/>
      <c r="D22" s="211"/>
    </row>
    <row r="23" spans="1:4" ht="18.75">
      <c r="A23" s="208"/>
      <c r="B23" s="209"/>
      <c r="C23" s="210"/>
      <c r="D23" s="211"/>
    </row>
    <row r="24" spans="1:4" ht="18.75">
      <c r="A24" s="208"/>
      <c r="B24" s="209"/>
      <c r="C24" s="210"/>
      <c r="D24" s="211"/>
    </row>
    <row r="25" spans="1:4" ht="18.75">
      <c r="A25" s="208"/>
      <c r="B25" s="209"/>
      <c r="C25" s="210" t="s">
        <v>1</v>
      </c>
      <c r="D25" s="211"/>
    </row>
    <row r="26" spans="1:4" ht="18">
      <c r="A26" s="332"/>
      <c r="B26" s="333"/>
      <c r="C26" s="351"/>
      <c r="D26" s="225"/>
    </row>
  </sheetData>
  <sheetProtection/>
  <mergeCells count="10">
    <mergeCell ref="F8:J9"/>
    <mergeCell ref="A10:A11"/>
    <mergeCell ref="B10:B11"/>
    <mergeCell ref="C10:C11"/>
    <mergeCell ref="D10:D11"/>
    <mergeCell ref="C1:D1"/>
    <mergeCell ref="A6:D7"/>
    <mergeCell ref="A2:D2"/>
    <mergeCell ref="A3:D3"/>
    <mergeCell ref="A4:D4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fitToWidth="1" horizontalDpi="600" verticalDpi="600" orientation="portrait" paperSize="9" scale="72" r:id="rId1"/>
  <headerFooter alignWithMargins="0">
    <oddFooter>&amp;C&amp;"Arial,обычный"&amp;P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2017-04-25T06:07:38Z</dcterms:modified>
  <cp:category/>
  <cp:version/>
  <cp:contentType/>
  <cp:contentStatus/>
</cp:coreProperties>
</file>