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2745" windowWidth="14805" windowHeight="5370" activeTab="2"/>
  </bookViews>
  <sheets>
    <sheet name="Доходы" sheetId="17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ВСР!$A$8:$I$146</definedName>
    <definedName name="_xlnm._FilterDatabase" localSheetId="2" hidden="1">'Прилож.3 Распр.по ассигн.'!$A$7:$F$134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ВСР!$A$1:$I$146</definedName>
    <definedName name="_xlnm.Print_Area" localSheetId="0">Доходы!$A$1:$G$57</definedName>
    <definedName name="_xlnm.Print_Area" localSheetId="2">'Прилож.3 Распр.по ассигн.'!$A$1:$H$136</definedName>
    <definedName name="_xlnm.Print_Area" localSheetId="3">'Приложение 4 Источники'!$A$1:$E$32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G18" i="8" l="1"/>
  <c r="F92" i="9" l="1"/>
  <c r="F93" i="9"/>
  <c r="G138" i="8"/>
  <c r="G139" i="8"/>
  <c r="G73" i="8"/>
  <c r="G75" i="8"/>
  <c r="G137" i="8"/>
  <c r="I140" i="8" l="1"/>
  <c r="H140" i="8"/>
  <c r="G140" i="8"/>
  <c r="G98" i="8"/>
  <c r="G79" i="8"/>
  <c r="G111" i="8"/>
  <c r="G105" i="8" l="1"/>
  <c r="E55" i="17"/>
  <c r="F13" i="9" l="1"/>
  <c r="E22" i="17" l="1"/>
  <c r="E38" i="17" l="1"/>
  <c r="E15" i="10" l="1"/>
  <c r="D15" i="10"/>
  <c r="E14" i="10"/>
  <c r="D14" i="10"/>
  <c r="E13" i="10"/>
  <c r="D13" i="10"/>
  <c r="H133" i="9"/>
  <c r="H132" i="9" s="1"/>
  <c r="H131" i="9" s="1"/>
  <c r="H130" i="9" s="1"/>
  <c r="G133" i="9"/>
  <c r="F133" i="9"/>
  <c r="G132" i="9"/>
  <c r="F132" i="9"/>
  <c r="D132" i="9"/>
  <c r="G131" i="9"/>
  <c r="G130" i="9" s="1"/>
  <c r="F131" i="9"/>
  <c r="F130" i="9"/>
  <c r="H129" i="9"/>
  <c r="G129" i="9"/>
  <c r="F129" i="9"/>
  <c r="F128" i="9" s="1"/>
  <c r="F127" i="9" s="1"/>
  <c r="F126" i="9" s="1"/>
  <c r="H128" i="9"/>
  <c r="H127" i="9" s="1"/>
  <c r="H126" i="9" s="1"/>
  <c r="G128" i="9"/>
  <c r="G127" i="9"/>
  <c r="G126" i="9" s="1"/>
  <c r="H125" i="9"/>
  <c r="G125" i="9"/>
  <c r="G124" i="9" s="1"/>
  <c r="G121" i="9" s="1"/>
  <c r="G117" i="9" s="1"/>
  <c r="F125" i="9"/>
  <c r="F124" i="9" s="1"/>
  <c r="H124" i="9"/>
  <c r="D124" i="9"/>
  <c r="H123" i="9"/>
  <c r="G123" i="9"/>
  <c r="F123" i="9"/>
  <c r="F122" i="9" s="1"/>
  <c r="H122" i="9"/>
  <c r="H121" i="9" s="1"/>
  <c r="G122" i="9"/>
  <c r="D122" i="9"/>
  <c r="H120" i="9"/>
  <c r="G120" i="9"/>
  <c r="F120" i="9"/>
  <c r="F119" i="9" s="1"/>
  <c r="F118" i="9" s="1"/>
  <c r="H119" i="9"/>
  <c r="H118" i="9" s="1"/>
  <c r="G119" i="9"/>
  <c r="D119" i="9"/>
  <c r="G118" i="9"/>
  <c r="H116" i="9"/>
  <c r="G116" i="9"/>
  <c r="F116" i="9"/>
  <c r="F115" i="9" s="1"/>
  <c r="F114" i="9" s="1"/>
  <c r="H115" i="9"/>
  <c r="H114" i="9" s="1"/>
  <c r="G115" i="9"/>
  <c r="D115" i="9"/>
  <c r="G114" i="9"/>
  <c r="H113" i="9"/>
  <c r="G113" i="9"/>
  <c r="F113" i="9"/>
  <c r="F112" i="9" s="1"/>
  <c r="H112" i="9"/>
  <c r="G112" i="9"/>
  <c r="H111" i="9"/>
  <c r="H110" i="9" s="1"/>
  <c r="H109" i="9" s="1"/>
  <c r="H108" i="9" s="1"/>
  <c r="G111" i="9"/>
  <c r="G110" i="9" s="1"/>
  <c r="G109" i="9" s="1"/>
  <c r="G108" i="9" s="1"/>
  <c r="F111" i="9"/>
  <c r="F110" i="9"/>
  <c r="D110" i="9"/>
  <c r="H107" i="9"/>
  <c r="G107" i="9"/>
  <c r="G106" i="9" s="1"/>
  <c r="F107" i="9"/>
  <c r="F106" i="9" s="1"/>
  <c r="H106" i="9"/>
  <c r="H105" i="9"/>
  <c r="H104" i="9" s="1"/>
  <c r="G105" i="9"/>
  <c r="F105" i="9"/>
  <c r="G104" i="9"/>
  <c r="F104" i="9"/>
  <c r="D104" i="9"/>
  <c r="H103" i="9"/>
  <c r="H102" i="9" s="1"/>
  <c r="G103" i="9"/>
  <c r="G102" i="9" s="1"/>
  <c r="F103" i="9"/>
  <c r="F102" i="9" s="1"/>
  <c r="D102" i="9"/>
  <c r="H101" i="9"/>
  <c r="G101" i="9"/>
  <c r="F101" i="9"/>
  <c r="F100" i="9" s="1"/>
  <c r="H100" i="9"/>
  <c r="G100" i="9"/>
  <c r="D100" i="9"/>
  <c r="H99" i="9"/>
  <c r="H98" i="9" s="1"/>
  <c r="G99" i="9"/>
  <c r="F99" i="9"/>
  <c r="G98" i="9"/>
  <c r="F98" i="9"/>
  <c r="D98" i="9"/>
  <c r="H97" i="9"/>
  <c r="H96" i="9" s="1"/>
  <c r="H95" i="9" s="1"/>
  <c r="G97" i="9"/>
  <c r="F97" i="9"/>
  <c r="D97" i="9"/>
  <c r="G96" i="9"/>
  <c r="F96" i="9"/>
  <c r="D96" i="9"/>
  <c r="H94" i="9"/>
  <c r="G94" i="9"/>
  <c r="F94" i="9"/>
  <c r="H93" i="9"/>
  <c r="H92" i="9" s="1"/>
  <c r="H91" i="9" s="1"/>
  <c r="G93" i="9"/>
  <c r="G92" i="9"/>
  <c r="H90" i="9"/>
  <c r="G90" i="9"/>
  <c r="G89" i="9" s="1"/>
  <c r="F90" i="9"/>
  <c r="F89" i="9" s="1"/>
  <c r="H89" i="9"/>
  <c r="D89" i="9"/>
  <c r="H88" i="9"/>
  <c r="H87" i="9"/>
  <c r="H86" i="9"/>
  <c r="H85" i="9" s="1"/>
  <c r="G86" i="9"/>
  <c r="G85" i="9" s="1"/>
  <c r="F86" i="9"/>
  <c r="F85" i="9"/>
  <c r="H84" i="9"/>
  <c r="G84" i="9"/>
  <c r="G83" i="9" s="1"/>
  <c r="F84" i="9"/>
  <c r="F83" i="9" s="1"/>
  <c r="H83" i="9"/>
  <c r="H82" i="9"/>
  <c r="G82" i="9"/>
  <c r="F82" i="9"/>
  <c r="F81" i="9" s="1"/>
  <c r="H81" i="9"/>
  <c r="G81" i="9"/>
  <c r="H80" i="9"/>
  <c r="G80" i="9"/>
  <c r="G79" i="9" s="1"/>
  <c r="F80" i="9"/>
  <c r="F79" i="9" s="1"/>
  <c r="H79" i="9"/>
  <c r="H78" i="9"/>
  <c r="H77" i="9" s="1"/>
  <c r="G78" i="9"/>
  <c r="G77" i="9" s="1"/>
  <c r="F78" i="9"/>
  <c r="F77" i="9" s="1"/>
  <c r="H76" i="9"/>
  <c r="H75" i="9" s="1"/>
  <c r="G76" i="9"/>
  <c r="G75" i="9" s="1"/>
  <c r="F76" i="9"/>
  <c r="F75" i="9" s="1"/>
  <c r="D75" i="9"/>
  <c r="H73" i="9"/>
  <c r="G73" i="9"/>
  <c r="F73" i="9"/>
  <c r="H72" i="9"/>
  <c r="H71" i="9" s="1"/>
  <c r="G72" i="9"/>
  <c r="F72" i="9"/>
  <c r="G71" i="9"/>
  <c r="F71" i="9"/>
  <c r="H70" i="9"/>
  <c r="G70" i="9"/>
  <c r="G69" i="9" s="1"/>
  <c r="F70" i="9"/>
  <c r="D70" i="9"/>
  <c r="H69" i="9"/>
  <c r="F69" i="9"/>
  <c r="D69" i="9"/>
  <c r="H66" i="9"/>
  <c r="H65" i="9" s="1"/>
  <c r="H62" i="9" s="1"/>
  <c r="H61" i="9" s="1"/>
  <c r="G66" i="9"/>
  <c r="G65" i="9" s="1"/>
  <c r="G62" i="9" s="1"/>
  <c r="G61" i="9" s="1"/>
  <c r="F66" i="9"/>
  <c r="F65" i="9"/>
  <c r="H64" i="9"/>
  <c r="G64" i="9"/>
  <c r="F64" i="9"/>
  <c r="F63" i="9" s="1"/>
  <c r="F62" i="9" s="1"/>
  <c r="F61" i="9" s="1"/>
  <c r="H63" i="9"/>
  <c r="G63" i="9"/>
  <c r="D63" i="9"/>
  <c r="H60" i="9"/>
  <c r="G60" i="9"/>
  <c r="G59" i="9" s="1"/>
  <c r="G58" i="9" s="1"/>
  <c r="G57" i="9" s="1"/>
  <c r="F60" i="9"/>
  <c r="F59" i="9" s="1"/>
  <c r="F58" i="9" s="1"/>
  <c r="F57" i="9" s="1"/>
  <c r="H59" i="9"/>
  <c r="D59" i="9"/>
  <c r="H58" i="9"/>
  <c r="H57" i="9"/>
  <c r="H56" i="9"/>
  <c r="G56" i="9"/>
  <c r="F56" i="9"/>
  <c r="F55" i="9" s="1"/>
  <c r="H55" i="9"/>
  <c r="G55" i="9"/>
  <c r="H53" i="9"/>
  <c r="H51" i="9" s="1"/>
  <c r="G53" i="9"/>
  <c r="F53" i="9"/>
  <c r="H52" i="9"/>
  <c r="G52" i="9"/>
  <c r="G51" i="9" s="1"/>
  <c r="F52" i="9"/>
  <c r="D51" i="9"/>
  <c r="H50" i="9"/>
  <c r="H49" i="9" s="1"/>
  <c r="G50" i="9"/>
  <c r="F50" i="9"/>
  <c r="G49" i="9"/>
  <c r="F49" i="9"/>
  <c r="D49" i="9"/>
  <c r="H48" i="9"/>
  <c r="H47" i="9" s="1"/>
  <c r="G48" i="9"/>
  <c r="G47" i="9" s="1"/>
  <c r="H46" i="9"/>
  <c r="H45" i="9" s="1"/>
  <c r="G46" i="9"/>
  <c r="G45" i="9" s="1"/>
  <c r="G44" i="9" s="1"/>
  <c r="F46" i="9"/>
  <c r="F45" i="9"/>
  <c r="D45" i="9"/>
  <c r="H43" i="9"/>
  <c r="H42" i="9" s="1"/>
  <c r="H41" i="9" s="1"/>
  <c r="G43" i="9"/>
  <c r="F43" i="9"/>
  <c r="G42" i="9"/>
  <c r="F42" i="9"/>
  <c r="D42" i="9"/>
  <c r="G41" i="9"/>
  <c r="F41" i="9"/>
  <c r="H40" i="9"/>
  <c r="G40" i="9"/>
  <c r="G38" i="9" s="1"/>
  <c r="F40" i="9"/>
  <c r="H39" i="9"/>
  <c r="G39" i="9"/>
  <c r="F39" i="9"/>
  <c r="F38" i="9" s="1"/>
  <c r="H38" i="9"/>
  <c r="H37" i="9"/>
  <c r="H36" i="9" s="1"/>
  <c r="H35" i="9" s="1"/>
  <c r="G37" i="9"/>
  <c r="G36" i="9" s="1"/>
  <c r="G35" i="9" s="1"/>
  <c r="F37" i="9"/>
  <c r="F36" i="9" s="1"/>
  <c r="H34" i="9"/>
  <c r="G34" i="9"/>
  <c r="F34" i="9"/>
  <c r="H33" i="9"/>
  <c r="H32" i="9" s="1"/>
  <c r="G33" i="9"/>
  <c r="G32" i="9" s="1"/>
  <c r="F33" i="9"/>
  <c r="F32" i="9"/>
  <c r="D32" i="9"/>
  <c r="H31" i="9"/>
  <c r="G31" i="9"/>
  <c r="G30" i="9" s="1"/>
  <c r="F31" i="9"/>
  <c r="F30" i="9" s="1"/>
  <c r="H30" i="9"/>
  <c r="D30" i="9"/>
  <c r="H29" i="9"/>
  <c r="G29" i="9"/>
  <c r="F29" i="9"/>
  <c r="H28" i="9"/>
  <c r="G28" i="9"/>
  <c r="F28" i="9"/>
  <c r="H27" i="9"/>
  <c r="H26" i="9" s="1"/>
  <c r="H23" i="9" s="1"/>
  <c r="G27" i="9"/>
  <c r="G26" i="9" s="1"/>
  <c r="F27" i="9"/>
  <c r="D26" i="9"/>
  <c r="H25" i="9"/>
  <c r="G25" i="9"/>
  <c r="F25" i="9"/>
  <c r="F24" i="9" s="1"/>
  <c r="H24" i="9"/>
  <c r="G24" i="9"/>
  <c r="D24" i="9"/>
  <c r="H22" i="9"/>
  <c r="G22" i="9"/>
  <c r="F22" i="9"/>
  <c r="H21" i="9"/>
  <c r="G21" i="9"/>
  <c r="F21" i="9"/>
  <c r="H20" i="9"/>
  <c r="H19" i="9" s="1"/>
  <c r="H14" i="9" s="1"/>
  <c r="G20" i="9"/>
  <c r="F20" i="9"/>
  <c r="G19" i="9"/>
  <c r="D19" i="9"/>
  <c r="H18" i="9"/>
  <c r="G18" i="9"/>
  <c r="G17" i="9" s="1"/>
  <c r="G14" i="9" s="1"/>
  <c r="F18" i="9"/>
  <c r="F17" i="9" s="1"/>
  <c r="H17" i="9"/>
  <c r="D17" i="9"/>
  <c r="H16" i="9"/>
  <c r="G16" i="9"/>
  <c r="F16" i="9"/>
  <c r="F15" i="9" s="1"/>
  <c r="H15" i="9"/>
  <c r="G15" i="9"/>
  <c r="D15" i="9"/>
  <c r="H13" i="9"/>
  <c r="G13" i="9"/>
  <c r="G12" i="9" s="1"/>
  <c r="G11" i="9" s="1"/>
  <c r="D13" i="9"/>
  <c r="H12" i="9"/>
  <c r="F12" i="9"/>
  <c r="F11" i="9" s="1"/>
  <c r="D12" i="9"/>
  <c r="H11" i="9"/>
  <c r="W147" i="8"/>
  <c r="I146" i="8"/>
  <c r="I143" i="8"/>
  <c r="H143" i="8"/>
  <c r="G143" i="8"/>
  <c r="G136" i="8" s="1"/>
  <c r="G135" i="8" s="1"/>
  <c r="H139" i="8"/>
  <c r="I138" i="8"/>
  <c r="H138" i="8"/>
  <c r="I137" i="8"/>
  <c r="H137" i="8"/>
  <c r="I136" i="8"/>
  <c r="H136" i="8"/>
  <c r="I135" i="8"/>
  <c r="H135" i="8"/>
  <c r="I133" i="8"/>
  <c r="H133" i="8"/>
  <c r="G133" i="8"/>
  <c r="I132" i="8"/>
  <c r="H132" i="8"/>
  <c r="G132" i="8"/>
  <c r="I131" i="8"/>
  <c r="H131" i="8"/>
  <c r="G131" i="8"/>
  <c r="I129" i="8"/>
  <c r="H129" i="8"/>
  <c r="G129" i="8"/>
  <c r="I127" i="8"/>
  <c r="H127" i="8"/>
  <c r="G127" i="8"/>
  <c r="G126" i="8" s="1"/>
  <c r="I126" i="8"/>
  <c r="H126" i="8"/>
  <c r="I124" i="8"/>
  <c r="H124" i="8"/>
  <c r="I123" i="8"/>
  <c r="H123" i="8"/>
  <c r="I122" i="8"/>
  <c r="H122" i="8"/>
  <c r="G122" i="8"/>
  <c r="G117" i="8" s="1"/>
  <c r="I120" i="8"/>
  <c r="H120" i="8"/>
  <c r="G120" i="8"/>
  <c r="I119" i="8"/>
  <c r="H119" i="8"/>
  <c r="I118" i="8"/>
  <c r="H118" i="8"/>
  <c r="G118" i="8"/>
  <c r="I117" i="8"/>
  <c r="H117" i="8"/>
  <c r="I116" i="8"/>
  <c r="H116" i="8"/>
  <c r="G116" i="8"/>
  <c r="I115" i="8"/>
  <c r="H115" i="8"/>
  <c r="G115" i="8"/>
  <c r="I114" i="8"/>
  <c r="H114" i="8"/>
  <c r="G114" i="8"/>
  <c r="I113" i="8"/>
  <c r="H113" i="8"/>
  <c r="I112" i="8"/>
  <c r="H112" i="8"/>
  <c r="I110" i="8"/>
  <c r="H110" i="8"/>
  <c r="G110" i="8"/>
  <c r="G109" i="8" s="1"/>
  <c r="G108" i="8" s="1"/>
  <c r="I109" i="8"/>
  <c r="H109" i="8"/>
  <c r="I108" i="8"/>
  <c r="H108" i="8"/>
  <c r="I106" i="8"/>
  <c r="H106" i="8"/>
  <c r="G106" i="8"/>
  <c r="I104" i="8"/>
  <c r="H104" i="8"/>
  <c r="G104" i="8"/>
  <c r="I103" i="8"/>
  <c r="H103" i="8"/>
  <c r="G103" i="8"/>
  <c r="G99" i="8" s="1"/>
  <c r="I101" i="8"/>
  <c r="H101" i="8"/>
  <c r="G101" i="8"/>
  <c r="I100" i="8"/>
  <c r="H100" i="8"/>
  <c r="G100" i="8"/>
  <c r="I99" i="8"/>
  <c r="H99" i="8"/>
  <c r="I97" i="8"/>
  <c r="H97" i="8"/>
  <c r="G97" i="8"/>
  <c r="G96" i="8" s="1"/>
  <c r="I96" i="8"/>
  <c r="H96" i="8"/>
  <c r="I94" i="8"/>
  <c r="H94" i="8"/>
  <c r="G94" i="8"/>
  <c r="I92" i="8"/>
  <c r="H92" i="8"/>
  <c r="G92" i="8"/>
  <c r="G91" i="8" s="1"/>
  <c r="I91" i="8"/>
  <c r="H91" i="8"/>
  <c r="I90" i="8"/>
  <c r="H90" i="8"/>
  <c r="I88" i="8"/>
  <c r="H88" i="8"/>
  <c r="G88" i="8"/>
  <c r="I86" i="8"/>
  <c r="H86" i="8"/>
  <c r="G86" i="8"/>
  <c r="I84" i="8"/>
  <c r="H84" i="8"/>
  <c r="G84" i="8"/>
  <c r="I82" i="8"/>
  <c r="H82" i="8"/>
  <c r="G82" i="8"/>
  <c r="I80" i="8"/>
  <c r="H80" i="8"/>
  <c r="G80" i="8"/>
  <c r="I78" i="8"/>
  <c r="H78" i="8"/>
  <c r="G78" i="8"/>
  <c r="G77" i="8" s="1"/>
  <c r="I77" i="8"/>
  <c r="H77" i="8"/>
  <c r="I75" i="8"/>
  <c r="H75" i="8"/>
  <c r="I74" i="8"/>
  <c r="H74" i="8"/>
  <c r="G74" i="8"/>
  <c r="I73" i="8"/>
  <c r="H73" i="8"/>
  <c r="I71" i="8"/>
  <c r="H71" i="8"/>
  <c r="G71" i="8"/>
  <c r="I70" i="8"/>
  <c r="H70" i="8"/>
  <c r="G70" i="8"/>
  <c r="I69" i="8"/>
  <c r="H69" i="8"/>
  <c r="G69" i="8"/>
  <c r="I68" i="8"/>
  <c r="I67" i="8"/>
  <c r="H67" i="8"/>
  <c r="I66" i="8"/>
  <c r="I65" i="8"/>
  <c r="H65" i="8"/>
  <c r="H50" i="8" s="1"/>
  <c r="H49" i="8" s="1"/>
  <c r="H11" i="8" s="1"/>
  <c r="H146" i="8" s="1"/>
  <c r="V147" i="8" s="1"/>
  <c r="G65" i="8"/>
  <c r="I64" i="8"/>
  <c r="H64" i="8"/>
  <c r="I63" i="8"/>
  <c r="H63" i="8"/>
  <c r="G63" i="8"/>
  <c r="I61" i="8"/>
  <c r="H61" i="8"/>
  <c r="G61" i="8"/>
  <c r="I59" i="8"/>
  <c r="H59" i="8"/>
  <c r="G59" i="8"/>
  <c r="I58" i="8"/>
  <c r="I57" i="8"/>
  <c r="H57" i="8"/>
  <c r="G57" i="8"/>
  <c r="I55" i="8"/>
  <c r="H55" i="8"/>
  <c r="G55" i="8"/>
  <c r="I54" i="8"/>
  <c r="I53" i="8"/>
  <c r="H53" i="8"/>
  <c r="G53" i="8"/>
  <c r="I51" i="8"/>
  <c r="H51" i="8"/>
  <c r="G51" i="8"/>
  <c r="I50" i="8"/>
  <c r="I49" i="8"/>
  <c r="I47" i="8"/>
  <c r="H47" i="8"/>
  <c r="G47" i="8"/>
  <c r="I45" i="8"/>
  <c r="H45" i="8"/>
  <c r="G45" i="8"/>
  <c r="I44" i="8"/>
  <c r="H44" i="8"/>
  <c r="G44" i="8"/>
  <c r="I43" i="8"/>
  <c r="H43" i="8"/>
  <c r="G43" i="8"/>
  <c r="I41" i="8"/>
  <c r="H41" i="8"/>
  <c r="G41" i="8"/>
  <c r="I40" i="8"/>
  <c r="H40" i="8"/>
  <c r="G40" i="8"/>
  <c r="G39" i="8" s="1"/>
  <c r="I39" i="8"/>
  <c r="H39" i="8"/>
  <c r="I37" i="8"/>
  <c r="H37" i="8"/>
  <c r="G37" i="8"/>
  <c r="I35" i="8"/>
  <c r="H35" i="8"/>
  <c r="I34" i="8"/>
  <c r="H34" i="8"/>
  <c r="I33" i="8"/>
  <c r="H33" i="8"/>
  <c r="G33" i="8"/>
  <c r="G28" i="8" s="1"/>
  <c r="I32" i="8"/>
  <c r="H32" i="8"/>
  <c r="I31" i="8"/>
  <c r="H31" i="8"/>
  <c r="G31" i="8"/>
  <c r="I29" i="8"/>
  <c r="H29" i="8"/>
  <c r="G29" i="8"/>
  <c r="I28" i="8"/>
  <c r="H28" i="8"/>
  <c r="I26" i="8"/>
  <c r="H26" i="8"/>
  <c r="G26" i="8"/>
  <c r="I25" i="8"/>
  <c r="H25" i="8"/>
  <c r="G25" i="8"/>
  <c r="I23" i="8"/>
  <c r="H23" i="8"/>
  <c r="I22" i="8"/>
  <c r="H22" i="8"/>
  <c r="G22" i="8"/>
  <c r="I20" i="8"/>
  <c r="H20" i="8"/>
  <c r="G20" i="8"/>
  <c r="I19" i="8"/>
  <c r="H19" i="8"/>
  <c r="I18" i="8"/>
  <c r="H18" i="8"/>
  <c r="I17" i="8"/>
  <c r="H17" i="8"/>
  <c r="I16" i="8"/>
  <c r="H16" i="8"/>
  <c r="G16" i="8"/>
  <c r="G13" i="8" s="1"/>
  <c r="I15" i="8"/>
  <c r="H15" i="8"/>
  <c r="G15" i="8"/>
  <c r="I14" i="8"/>
  <c r="H14" i="8"/>
  <c r="G14" i="8"/>
  <c r="I13" i="8"/>
  <c r="H13" i="8"/>
  <c r="I12" i="8"/>
  <c r="H12" i="8"/>
  <c r="I11" i="8"/>
  <c r="G54" i="17"/>
  <c r="F54" i="17"/>
  <c r="F53" i="17" s="1"/>
  <c r="E54" i="17"/>
  <c r="G53" i="17"/>
  <c r="E53" i="17"/>
  <c r="G50" i="17"/>
  <c r="F50" i="17"/>
  <c r="F49" i="17" s="1"/>
  <c r="E50" i="17"/>
  <c r="G49" i="17"/>
  <c r="G48" i="17" s="1"/>
  <c r="G47" i="17" s="1"/>
  <c r="G46" i="17" s="1"/>
  <c r="E49" i="17"/>
  <c r="G38" i="17"/>
  <c r="G37" i="17" s="1"/>
  <c r="F38" i="17"/>
  <c r="F37" i="17" s="1"/>
  <c r="F33" i="17" s="1"/>
  <c r="E37" i="17"/>
  <c r="G35" i="17"/>
  <c r="F35" i="17"/>
  <c r="E35" i="17"/>
  <c r="G31" i="17"/>
  <c r="F31" i="17"/>
  <c r="E31" i="17"/>
  <c r="G30" i="17"/>
  <c r="G29" i="17" s="1"/>
  <c r="F30" i="17"/>
  <c r="E30" i="17"/>
  <c r="E29" i="17" s="1"/>
  <c r="F29" i="17"/>
  <c r="G27" i="17"/>
  <c r="G26" i="17" s="1"/>
  <c r="F27" i="17"/>
  <c r="E27" i="17"/>
  <c r="F26" i="17"/>
  <c r="G24" i="17"/>
  <c r="F24" i="17"/>
  <c r="E24" i="17"/>
  <c r="G21" i="17"/>
  <c r="F21" i="17"/>
  <c r="E21" i="17"/>
  <c r="G17" i="17"/>
  <c r="F17" i="17"/>
  <c r="E17" i="17"/>
  <c r="G14" i="17"/>
  <c r="G13" i="17" s="1"/>
  <c r="G12" i="17" s="1"/>
  <c r="F14" i="17"/>
  <c r="E14" i="17"/>
  <c r="F13" i="17"/>
  <c r="F12" i="17"/>
  <c r="F48" i="17" l="1"/>
  <c r="F47" i="17" s="1"/>
  <c r="F46" i="17" s="1"/>
  <c r="F11" i="17"/>
  <c r="E48" i="17"/>
  <c r="E47" i="17" s="1"/>
  <c r="E46" i="17" s="1"/>
  <c r="E13" i="17"/>
  <c r="E12" i="17" s="1"/>
  <c r="E33" i="17"/>
  <c r="G33" i="17"/>
  <c r="G11" i="17" s="1"/>
  <c r="G57" i="17" s="1"/>
  <c r="G10" i="9"/>
  <c r="G23" i="9"/>
  <c r="H44" i="9"/>
  <c r="H10" i="9" s="1"/>
  <c r="H134" i="9" s="1"/>
  <c r="E20" i="10" s="1"/>
  <c r="E19" i="10" s="1"/>
  <c r="E18" i="10" s="1"/>
  <c r="G95" i="9"/>
  <c r="G91" i="9" s="1"/>
  <c r="F35" i="9"/>
  <c r="F87" i="9"/>
  <c r="F88" i="9"/>
  <c r="H117" i="9"/>
  <c r="G87" i="9"/>
  <c r="G88" i="9"/>
  <c r="F109" i="9"/>
  <c r="F26" i="9"/>
  <c r="F23" i="9" s="1"/>
  <c r="H68" i="9"/>
  <c r="H67" i="9" s="1"/>
  <c r="F121" i="9"/>
  <c r="F117" i="9" s="1"/>
  <c r="F51" i="9"/>
  <c r="F95" i="9"/>
  <c r="F91" i="9"/>
  <c r="F108" i="9"/>
  <c r="G90" i="8"/>
  <c r="F48" i="9"/>
  <c r="F47" i="9" s="1"/>
  <c r="G113" i="8"/>
  <c r="G112" i="8" s="1"/>
  <c r="F19" i="9"/>
  <c r="F14" i="9" s="1"/>
  <c r="G50" i="8"/>
  <c r="G49" i="8" s="1"/>
  <c r="F68" i="9"/>
  <c r="F67" i="9" s="1"/>
  <c r="G68" i="9"/>
  <c r="G67" i="9" s="1"/>
  <c r="F44" i="9"/>
  <c r="G12" i="8"/>
  <c r="E26" i="17"/>
  <c r="E11" i="17" l="1"/>
  <c r="E57" i="17" s="1"/>
  <c r="C16" i="10" s="1"/>
  <c r="C15" i="10" s="1"/>
  <c r="C14" i="10" s="1"/>
  <c r="C13" i="10" s="1"/>
  <c r="F57" i="17"/>
  <c r="F10" i="9"/>
  <c r="F134" i="9" s="1"/>
  <c r="F138" i="9" s="1"/>
  <c r="E12" i="10"/>
  <c r="E11" i="10" s="1"/>
  <c r="E17" i="10"/>
  <c r="G134" i="9"/>
  <c r="D20" i="10" s="1"/>
  <c r="D19" i="10" s="1"/>
  <c r="D18" i="10" s="1"/>
  <c r="D17" i="10" s="1"/>
  <c r="G11" i="8"/>
  <c r="G146" i="8" s="1"/>
  <c r="C20" i="10"/>
  <c r="C19" i="10" s="1"/>
  <c r="C18" i="10" s="1"/>
  <c r="C12" i="10" l="1"/>
  <c r="C11" i="10" s="1"/>
  <c r="D12" i="10"/>
  <c r="D11" i="10" s="1"/>
  <c r="C17" i="10"/>
</calcChain>
</file>

<file path=xl/sharedStrings.xml><?xml version="1.0" encoding="utf-8"?>
<sst xmlns="http://schemas.openxmlformats.org/spreadsheetml/2006/main" count="1408" uniqueCount="517">
  <si>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</si>
  <si>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</si>
  <si>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</si>
  <si>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</si>
  <si>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</si>
  <si>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</si>
  <si>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</si>
  <si>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</si>
  <si>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</si>
  <si>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</si>
  <si>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</si>
  <si>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</si>
  <si>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</si>
  <si>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</si>
  <si>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</si>
  <si>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</si>
  <si>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</si>
  <si>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</si>
  <si>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Приложение № 2</t>
  </si>
  <si>
    <t>к 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</si>
  <si>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</si>
  <si>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</si>
  <si>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</si>
  <si>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</si>
  <si>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</si>
  <si>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</si>
  <si>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</si>
  <si>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</si>
  <si>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</si>
  <si>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</si>
  <si>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</si>
  <si>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</si>
  <si>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</si>
  <si>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</si>
  <si>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</si>
  <si>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</si>
  <si>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</si>
  <si>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</si>
  <si>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</si>
  <si>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</si>
  <si>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</si>
  <si>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</si>
  <si>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</si>
  <si>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</si>
  <si>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</si>
  <si>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</si>
  <si>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</si>
  <si>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</si>
  <si>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</si>
  <si>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</si>
  <si>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</si>
  <si>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</si>
  <si>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</si>
  <si>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1.1.4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</si>
  <si>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</si>
  <si>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</si>
  <si>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1.1.4.1</t>
  </si>
  <si>
    <t>1.1.4.2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</si>
  <si>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</si>
  <si>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</si>
  <si>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</si>
  <si>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</si>
  <si>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</si>
  <si>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</si>
  <si>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</si>
  <si>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</si>
  <si>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</si>
  <si>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</si>
  <si>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</si>
  <si>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</si>
  <si>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</si>
  <si>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</si>
  <si>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</si>
  <si>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</si>
  <si>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</si>
  <si>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</si>
  <si>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</si>
  <si>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</si>
  <si>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1.3.4.1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</si>
  <si>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</si>
  <si>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</si>
  <si>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</si>
  <si>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</si>
  <si>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</si>
  <si>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</si>
  <si>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</si>
  <si>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</si>
  <si>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</si>
  <si>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</si>
  <si>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</si>
  <si>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</si>
  <si>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</si>
  <si>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</si>
  <si>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</si>
  <si>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</si>
  <si>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</si>
  <si>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</si>
  <si>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</si>
  <si>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</si>
  <si>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</si>
  <si>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</si>
  <si>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</si>
  <si>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</si>
  <si>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</si>
  <si>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</si>
  <si>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</si>
  <si>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</si>
  <si>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</si>
  <si>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</si>
  <si>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</si>
  <si>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</si>
  <si>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</si>
  <si>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</si>
  <si>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</si>
  <si>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</si>
  <si>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</si>
  <si>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</si>
  <si>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</si>
  <si>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</si>
  <si>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</si>
  <si>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</si>
  <si>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</si>
  <si>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</si>
  <si>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</si>
  <si>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</si>
  <si>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</si>
  <si>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</si>
  <si>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</si>
  <si>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</si>
  <si>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</si>
  <si>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 xml:space="preserve">0801 </t>
  </si>
  <si>
    <t>45011 00200</t>
  </si>
  <si>
    <t>ДРУГИЕ ВОПРОСЫ В ОБЛАСТИ КУЛЬТУРЫ, КИНЕМАТОГРАФИИ</t>
  </si>
  <si>
    <t>0804</t>
  </si>
  <si>
    <t>45009 00560</t>
  </si>
  <si>
    <t>СОЦИАЛЬНАЯ ПОЛИТИКА</t>
  </si>
  <si>
    <t>1000</t>
  </si>
  <si>
    <t>Расходы на предоставление доплат к пенсии лицам, замещавшим муниципальные должности и должности муниципальной службы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</si>
  <si>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</si>
  <si>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</si>
  <si>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</si>
  <si>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</si>
  <si>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</si>
  <si>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</si>
  <si>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</si>
  <si>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</si>
  <si>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</si>
  <si>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</si>
  <si>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</si>
  <si>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</si>
  <si>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</si>
  <si>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</si>
  <si>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</si>
  <si>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</si>
  <si>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</si>
  <si>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</si>
  <si>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</si>
  <si>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</si>
  <si>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</si>
  <si>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</si>
  <si>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</si>
  <si>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</si>
  <si>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</si>
  <si>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</si>
  <si>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</si>
  <si>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</si>
  <si>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</si>
  <si>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</si>
  <si>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</si>
  <si>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</si>
  <si>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</si>
  <si>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</si>
  <si>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</si>
  <si>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</si>
  <si>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</si>
  <si>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</si>
  <si>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</si>
  <si>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</si>
  <si>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Приложение № 3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</si>
  <si>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</si>
  <si>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</si>
  <si>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</si>
  <si>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</si>
  <si>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</si>
  <si>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</si>
  <si>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</si>
  <si>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</si>
  <si>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</si>
  <si>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</si>
  <si>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</si>
  <si>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</si>
  <si>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</si>
  <si>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</si>
  <si>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</si>
  <si>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</si>
  <si>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</si>
  <si>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</si>
  <si>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</si>
  <si>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</si>
  <si>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</si>
  <si>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</si>
  <si>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</si>
  <si>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</si>
  <si>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</si>
  <si>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</si>
  <si>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</si>
  <si>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</si>
  <si>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</si>
  <si>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</si>
  <si>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</si>
  <si>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</si>
  <si>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</si>
  <si>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</si>
  <si>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</si>
  <si>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</si>
  <si>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</si>
  <si>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07 09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</si>
  <si>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</si>
  <si>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</si>
  <si>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</si>
  <si>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</si>
  <si>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</si>
  <si>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</si>
  <si>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</si>
  <si>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7.2</t>
  </si>
  <si>
    <t>7.2.1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</si>
  <si>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</si>
  <si>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</si>
  <si>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</si>
  <si>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</si>
  <si>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</si>
  <si>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</si>
  <si>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</si>
  <si>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</si>
  <si>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</si>
  <si>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</si>
  <si>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</si>
  <si>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</si>
  <si>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</si>
  <si>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</si>
  <si>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</si>
  <si>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</si>
  <si>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</si>
  <si>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</si>
  <si>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</si>
  <si>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</si>
  <si>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</si>
  <si>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</si>
  <si>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</si>
  <si>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</si>
  <si>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</si>
  <si>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</si>
  <si>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</si>
  <si>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</si>
  <si>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</si>
  <si>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</si>
  <si>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</si>
  <si>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</si>
  <si>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</si>
  <si>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</si>
  <si>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</si>
  <si>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</si>
  <si>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</si>
  <si>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</si>
  <si>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</si>
  <si>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</si>
  <si>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</si>
  <si>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</si>
  <si>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</si>
  <si>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</si>
  <si>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</si>
  <si>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</si>
  <si>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</si>
  <si>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</si>
  <si>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</si>
  <si>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1.3.3.2</t>
  </si>
  <si>
    <t>1.3.3.3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</si>
  <si>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</si>
  <si>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</si>
  <si>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</si>
  <si>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</si>
  <si>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</si>
  <si>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</si>
  <si>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</si>
  <si>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</si>
  <si>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Приложение № 4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</si>
  <si>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</si>
  <si>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</si>
  <si>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</si>
  <si>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</si>
  <si>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</si>
  <si>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</si>
  <si>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</si>
  <si>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</si>
  <si>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</si>
  <si>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</si>
  <si>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</si>
  <si>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</si>
  <si>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7.1.1.1</t>
  </si>
  <si>
    <t>7.1.2.1</t>
  </si>
  <si>
    <t>7.2.1.1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</si>
  <si>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</si>
  <si>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</si>
  <si>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</si>
  <si>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</si>
  <si>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</si>
  <si>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</si>
  <si>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</si>
  <si>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</si>
  <si>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4.1.1</t>
  </si>
  <si>
    <t>6.1.1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</si>
  <si>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</si>
  <si>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</si>
  <si>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</si>
  <si>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</si>
  <si>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</si>
  <si>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</si>
  <si>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</si>
  <si>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</si>
  <si>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>НАЛОГОВЫЕ И НЕНАЛОГОВЫЕ ДОХОДЫ</t>
  </si>
  <si>
    <t>НАЛОГИ НА СОВОКУПНЫЙ ДОХОД</t>
  </si>
  <si>
    <t>182</t>
  </si>
  <si>
    <t>Налог, взимаемый в связи с применением упрощенной системы налогообложения</t>
  </si>
  <si>
    <t>1.1.1.1.1</t>
  </si>
  <si>
    <t>1.1.1.1.2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</si>
  <si>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</si>
  <si>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</si>
  <si>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</si>
  <si>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</si>
  <si>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>1.1.1.2.2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</si>
  <si>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</si>
  <si>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</si>
  <si>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</si>
  <si>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</si>
  <si>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</si>
  <si>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</si>
  <si>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</si>
  <si>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</si>
  <si>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</si>
  <si>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</si>
  <si>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</si>
  <si>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Доходы от компенсации затрат государства</t>
  </si>
  <si>
    <t xml:space="preserve">Прочие доходы от компенсации затрат государства </t>
  </si>
  <si>
    <t>1.2.2.1.1</t>
  </si>
  <si>
    <t>Прочие доходы от компенсации затрат бюджетов внутригородских муниципальных образований городов федерального значения</t>
  </si>
  <si>
    <t>1.2.2.1.1.1</t>
  </si>
  <si>
    <t>867</t>
  </si>
  <si>
    <t>ШТРАФЫ, САНКЦИИ, ВОЗМЕЩЕНИЕ УЩЕРБА</t>
  </si>
  <si>
    <t>1 16 21000 00 0000 140</t>
  </si>
  <si>
    <t>1 16 21030 03 0000 140</t>
  </si>
  <si>
    <t>Прочие поступления от денежных взысканий (штрафов) и иных сумм в возмещение ущерба</t>
  </si>
  <si>
    <t>1 16 90030 03 0000 140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</si>
  <si>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</si>
  <si>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</si>
  <si>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</si>
  <si>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</si>
  <si>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</si>
  <si>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</si>
  <si>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</si>
  <si>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</si>
  <si>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</si>
  <si>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</si>
  <si>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</si>
  <si>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</si>
  <si>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</si>
  <si>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</si>
  <si>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</si>
  <si>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</si>
  <si>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</si>
  <si>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2.1.1.1.1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</si>
  <si>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</si>
  <si>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</si>
  <si>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</si>
  <si>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</si>
  <si>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</si>
  <si>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</si>
  <si>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</si>
  <si>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2 02 30024 03 0200 151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</si>
  <si>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</si>
  <si>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</si>
  <si>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</si>
  <si>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</si>
  <si>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</si>
  <si>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</si>
  <si>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</si>
  <si>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</si>
  <si>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</si>
  <si>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</si>
  <si>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</si>
  <si>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Приложение № 1</t>
  </si>
  <si>
    <t>Код источника доходов</t>
  </si>
  <si>
    <t>Код администратора</t>
  </si>
  <si>
    <t>2018 год</t>
  </si>
  <si>
    <t>Плановый период</t>
  </si>
  <si>
    <t>2019 год</t>
  </si>
  <si>
    <t>2020 год</t>
  </si>
  <si>
    <t>(тыс. руб.)</t>
  </si>
  <si>
    <t>2.1.1.1.1.1</t>
  </si>
  <si>
    <t>2.1.1.1.1.2</t>
  </si>
  <si>
    <t>2.1.1.1.2</t>
  </si>
  <si>
    <t>2.1.1.1.2.1</t>
  </si>
  <si>
    <t>2.1.1.1.2.1.1</t>
  </si>
  <si>
    <t>2.1.1.1.2.1.2</t>
  </si>
  <si>
    <t>Код раздела и подраздела</t>
  </si>
  <si>
    <t>Распределение бюджетных ассигнований  местного бюджета МО Адмиралтейский округ  на 2018 год и плановый период 2019 и 2020 годов</t>
  </si>
  <si>
    <t>Источники финансирования дефицита местного бюджета МО Адмиралтейский округ на 2018 год и плановый период 2019 и 2020 годов</t>
  </si>
  <si>
    <t>0,1</t>
  </si>
  <si>
    <t>417,4</t>
  </si>
  <si>
    <t>2592,9</t>
  </si>
  <si>
    <t>58,7</t>
  </si>
  <si>
    <t>1708,8</t>
  </si>
  <si>
    <t>1513,6</t>
  </si>
  <si>
    <t>53,8</t>
  </si>
  <si>
    <t>10,6</t>
  </si>
  <si>
    <t>6.2.2</t>
  </si>
  <si>
    <t>6.2.2.1</t>
  </si>
  <si>
    <t>6.2.3</t>
  </si>
  <si>
    <t>6.2.3.1</t>
  </si>
  <si>
    <t>6.2.4</t>
  </si>
  <si>
    <t>6.2.4.1</t>
  </si>
  <si>
    <t>66,9</t>
  </si>
  <si>
    <t>24,6</t>
  </si>
  <si>
    <t>3.1.2</t>
  </si>
  <si>
    <t>3.1.2.1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</si>
  <si>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</si>
  <si>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34501 00101</t>
  </si>
  <si>
    <t>3.2.2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</si>
  <si>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</si>
  <si>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</si>
  <si>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6.2.5</t>
  </si>
  <si>
    <t>6.2.5.1</t>
  </si>
  <si>
    <t>221,4</t>
  </si>
  <si>
    <t>233,2</t>
  </si>
  <si>
    <t>Муниципальная  программа "Проведение работ по военно-патриотическому воспитанию населения муниципального образования муниципальный округ Адмиралтейский округ"</t>
  </si>
  <si>
    <t>6.2.6</t>
  </si>
  <si>
    <t>6.2.6.1</t>
  </si>
  <si>
    <t>79515 00521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</si>
  <si>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</si>
  <si>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6122,8</t>
  </si>
  <si>
    <t>1001</t>
  </si>
  <si>
    <t>ПЕНСИОННОЕ ОБЕСПЕЧЕНИЕ</t>
  </si>
  <si>
    <t>10 01</t>
  </si>
  <si>
    <t>III</t>
  </si>
  <si>
    <t>ИЗБИРАТЕЛЬНАЯ КОМИССИЯ МУНИЦИПАЛЬНОГО ОБРАЗОВАНИЯ МУНИЦИПАЛЬНЫЙ ОКРУГ АДМИРАЛТЕЙСКИЙ ОКРУГ</t>
  </si>
  <si>
    <t>894</t>
  </si>
  <si>
    <t>3.1</t>
  </si>
  <si>
    <t>ОБЕСПЕЧЕНИЕ ПРОВЕДЕНИЯ ВЫБОРОВ  И РЕФЕРЕНДУМОВ</t>
  </si>
  <si>
    <t>0107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</si>
  <si>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</si>
  <si>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</si>
  <si>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3.1.1.1.1</t>
  </si>
  <si>
    <t>Условно утвержденные расходы</t>
  </si>
  <si>
    <t>4.1.8</t>
  </si>
  <si>
    <t>4.1.8.1</t>
  </si>
  <si>
    <t>01 07</t>
  </si>
  <si>
    <t>99999 99999</t>
  </si>
  <si>
    <t>02001 00070</t>
  </si>
  <si>
    <t>Проведение выборов в представительный орган муниципального образования</t>
  </si>
  <si>
    <t>3.1.1.2</t>
  </si>
  <si>
    <t>3.1.1.2.1</t>
  </si>
  <si>
    <t>3.1.1.2.2</t>
  </si>
  <si>
    <t>1.6</t>
  </si>
  <si>
    <t>1.6.2</t>
  </si>
  <si>
    <t>1.6.3</t>
  </si>
  <si>
    <t>1.6.4</t>
  </si>
  <si>
    <t>1.6.5</t>
  </si>
  <si>
    <t>1.4.1</t>
  </si>
  <si>
    <t>1.4.2</t>
  </si>
  <si>
    <t>1 00 00000 00 0000 000</t>
  </si>
  <si>
    <t>1 05 00000 00 0000 000</t>
  </si>
  <si>
    <t>1 05 01000 00 0000 110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</si>
  <si>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</si>
  <si>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</si>
  <si>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</si>
  <si>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</si>
  <si>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1 05 01020 01 0000 110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</si>
  <si>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</si>
  <si>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</si>
  <si>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</si>
  <si>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</si>
  <si>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1 05 02000 02 0000 110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</si>
  <si>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</si>
  <si>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</si>
  <si>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</si>
  <si>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</si>
  <si>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1 13 01000 00 0000 130</t>
  </si>
  <si>
    <t>1 13 01993 03 0000 130</t>
  </si>
  <si>
    <t>1 13 02000 00 0000 130</t>
  </si>
  <si>
    <t>1 13 02990 00 0000 130</t>
  </si>
  <si>
    <t>1 13 02993 03 0000 130</t>
  </si>
  <si>
    <t>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</si>
  <si>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</si>
  <si>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1 16 00000 00 0000 000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</si>
  <si>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</si>
  <si>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</si>
  <si>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</si>
  <si>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</si>
  <si>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</si>
  <si>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</si>
  <si>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2 02 30024 03 0000 151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</si>
  <si>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</si>
  <si>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1.6.1</t>
  </si>
  <si>
    <r>
      <rPr>
        <b/>
        <sz val="14"/>
        <rFont val="Times New Roman"/>
        <family val="1"/>
        <charset val="204"/>
      </rPr>
      <t>Муниципальная  программа</t>
    </r>
    <r>
      <rPr>
        <sz val="14"/>
        <rFont val="Times New Roman"/>
        <family val="1"/>
        <charset val="204"/>
      </rPr>
      <t xml:space="preserve"> "Организация местных и участие в организации и проведении городских праздничных и иных зрелищных мероприятий"</t>
    </r>
  </si>
  <si>
    <r>
      <rPr>
        <b/>
        <sz val="14"/>
        <color theme="1"/>
        <rFont val="Times New Roman"/>
        <family val="1"/>
        <charset val="204"/>
      </rPr>
      <t>Муниципальная программа</t>
    </r>
    <r>
      <rPr>
        <sz val="14"/>
        <color theme="1"/>
        <rFont val="Times New Roman"/>
        <family val="1"/>
        <charset val="204"/>
      </rPr>
      <t xml:space="preserve">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</si>
  <si>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"Организация и проведение досуговых мероприятий для жителей муниципального образования муниципальный округ Адмиралтейский округ"</t>
    </r>
  </si>
  <si>
    <t>Муниципальная программа "Ликвидация несанкционированных свалок бытовых отходов, мусора"</t>
  </si>
  <si>
    <t>60002 00140</t>
  </si>
  <si>
    <t>4.1.9</t>
  </si>
  <si>
    <t>4.1.9.1</t>
  </si>
  <si>
    <t>815</t>
  </si>
  <si>
    <t>Штрафы за административные правонарушения в области благоустройства, предусмотренные главой 4 Закона Санкт-Петербурга "Об
административных правонарушениях в Санкт-Петербурге"</t>
  </si>
  <si>
    <t>1 16 90030 03 0100 100</t>
  </si>
  <si>
    <t>3.1.1.1.2</t>
  </si>
  <si>
    <t>3.1.1.1.2.1</t>
  </si>
  <si>
    <t>от 04 декабря 2018 года № 20</t>
  </si>
  <si>
    <t>Доходы местного бюджета МО Адмиралтейский округ на 2018 год  и плановый период 2019 и 2020 годов</t>
  </si>
  <si>
    <t>Ведомственная структура расходов местного бюджета МО Адмиралтейский округ на 2018 год и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</si>
</sst>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0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8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3">
    <xf numFmtId="0" fontId="0" fillId="0" borderId="0" xfId="0"/>
    <xf numFmtId="0" fontId="8" fillId="0" borderId="0" xfId="1"/>
    <xf numFmtId="0" fontId="12" fillId="0" borderId="3" xfId="1" applyFont="1" applyFill="1" applyBorder="1" applyAlignment="1">
      <alignment wrapText="1"/>
    </xf>
    <xf numFmtId="0" fontId="19" fillId="0" borderId="0" xfId="0" applyFont="1"/>
    <xf numFmtId="49" fontId="8" fillId="0" borderId="0" xfId="1" applyNumberFormat="1" applyAlignment="1">
      <alignment wrapText="1"/>
    </xf>
    <xf numFmtId="0" fontId="9" fillId="0" borderId="0" xfId="1" applyFont="1" applyFill="1" applyAlignment="1"/>
    <xf numFmtId="49" fontId="9" fillId="0" borderId="0" xfId="1" applyNumberFormat="1" applyFont="1" applyFill="1" applyAlignment="1">
      <alignment horizontal="center" wrapText="1"/>
    </xf>
    <xf numFmtId="49" fontId="10" fillId="0" borderId="0" xfId="1" applyNumberFormat="1" applyFont="1" applyFill="1" applyAlignment="1">
      <alignment wrapText="1"/>
    </xf>
    <xf numFmtId="49" fontId="10" fillId="0" borderId="0" xfId="1" applyNumberFormat="1" applyFont="1" applyFill="1" applyAlignment="1">
      <alignment horizontal="center"/>
    </xf>
    <xf numFmtId="0" fontId="0" fillId="0" borderId="0" xfId="0" applyFill="1"/>
    <xf numFmtId="49" fontId="21" fillId="0" borderId="3" xfId="1" applyNumberFormat="1" applyFont="1" applyFill="1" applyBorder="1" applyAlignment="1">
      <alignment horizontal="center" wrapText="1"/>
    </xf>
    <xf numFmtId="0" fontId="22" fillId="0" borderId="4" xfId="1" applyFont="1" applyFill="1" applyBorder="1" applyAlignment="1">
      <alignment wrapText="1"/>
    </xf>
    <xf numFmtId="0" fontId="22" fillId="0" borderId="4" xfId="1" applyFont="1" applyFill="1" applyBorder="1" applyAlignment="1">
      <alignment horizontal="center" wrapText="1"/>
    </xf>
    <xf numFmtId="49" fontId="22" fillId="0" borderId="3" xfId="1" applyNumberFormat="1" applyFont="1" applyFill="1" applyBorder="1" applyAlignment="1">
      <alignment horizontal="center" wrapText="1"/>
    </xf>
    <xf numFmtId="164" fontId="22" fillId="0" borderId="3" xfId="1" applyNumberFormat="1" applyFont="1" applyFill="1" applyBorder="1" applyAlignment="1">
      <alignment horizontal="center" wrapText="1"/>
    </xf>
    <xf numFmtId="49" fontId="22" fillId="0" borderId="1" xfId="1" applyNumberFormat="1" applyFont="1" applyFill="1" applyBorder="1" applyAlignment="1">
      <alignment horizontal="center" wrapText="1"/>
    </xf>
    <xf numFmtId="49" fontId="22" fillId="0" borderId="1" xfId="1" applyNumberFormat="1" applyFont="1" applyFill="1" applyBorder="1" applyAlignment="1">
      <alignment horizontal="left" wrapText="1"/>
    </xf>
    <xf numFmtId="164" fontId="22" fillId="0" borderId="1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center" wrapText="1"/>
    </xf>
    <xf numFmtId="164" fontId="12" fillId="0" borderId="3" xfId="1" applyNumberFormat="1" applyFont="1" applyFill="1" applyBorder="1" applyAlignment="1">
      <alignment horizontal="center" wrapText="1"/>
    </xf>
    <xf numFmtId="49" fontId="12" fillId="0" borderId="1" xfId="1" applyNumberFormat="1" applyFont="1" applyFill="1" applyBorder="1" applyAlignment="1">
      <alignment horizontal="left" wrapText="1"/>
    </xf>
    <xf numFmtId="49" fontId="12" fillId="0" borderId="1" xfId="1" applyNumberFormat="1" applyFont="1" applyFill="1" applyBorder="1" applyAlignment="1">
      <alignment horizontal="center" wrapText="1"/>
    </xf>
    <xf numFmtId="164" fontId="12" fillId="0" borderId="1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left" wrapText="1"/>
    </xf>
    <xf numFmtId="0" fontId="23" fillId="0" borderId="3" xfId="24" applyFont="1" applyFill="1" applyBorder="1" applyAlignment="1">
      <alignment wrapText="1"/>
    </xf>
    <xf numFmtId="49" fontId="12" fillId="0" borderId="3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horizontal="left" wrapText="1"/>
    </xf>
    <xf numFmtId="49" fontId="12" fillId="0" borderId="2" xfId="1" applyNumberFormat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center" wrapText="1"/>
    </xf>
    <xf numFmtId="49" fontId="9" fillId="0" borderId="2" xfId="1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center" wrapText="1"/>
    </xf>
    <xf numFmtId="49" fontId="22" fillId="0" borderId="4" xfId="1" applyNumberFormat="1" applyFont="1" applyFill="1" applyBorder="1" applyAlignment="1">
      <alignment horizontal="left" wrapText="1"/>
    </xf>
    <xf numFmtId="49" fontId="22" fillId="0" borderId="4" xfId="1" applyNumberFormat="1" applyFont="1" applyFill="1" applyBorder="1" applyAlignment="1">
      <alignment horizontal="center" wrapText="1"/>
    </xf>
    <xf numFmtId="49" fontId="24" fillId="0" borderId="4" xfId="1" applyNumberFormat="1" applyFont="1" applyFill="1" applyBorder="1" applyAlignment="1">
      <alignment wrapText="1"/>
    </xf>
    <xf numFmtId="49" fontId="12" fillId="0" borderId="4" xfId="1" applyNumberFormat="1" applyFont="1" applyFill="1" applyBorder="1" applyAlignment="1">
      <alignment horizontal="center" wrapText="1"/>
    </xf>
    <xf numFmtId="164" fontId="24" fillId="0" borderId="3" xfId="1" applyNumberFormat="1" applyFont="1" applyFill="1" applyBorder="1" applyAlignment="1">
      <alignment horizontal="center" wrapText="1"/>
    </xf>
    <xf numFmtId="49" fontId="12" fillId="0" borderId="4" xfId="1" applyNumberFormat="1" applyFont="1" applyFill="1" applyBorder="1" applyAlignment="1">
      <alignment horizontal="left" wrapText="1"/>
    </xf>
    <xf numFmtId="49" fontId="12" fillId="0" borderId="5" xfId="1" applyNumberFormat="1" applyFont="1" applyFill="1" applyBorder="1" applyAlignment="1">
      <alignment horizontal="center" wrapText="1"/>
    </xf>
    <xf numFmtId="49" fontId="22" fillId="0" borderId="2" xfId="1" applyNumberFormat="1" applyFont="1" applyFill="1" applyBorder="1" applyAlignment="1">
      <alignment horizontal="left" wrapText="1"/>
    </xf>
    <xf numFmtId="49" fontId="22" fillId="0" borderId="2" xfId="1" applyNumberFormat="1" applyFont="1" applyFill="1" applyBorder="1" applyAlignment="1">
      <alignment horizontal="center" wrapText="1"/>
    </xf>
    <xf numFmtId="165" fontId="12" fillId="0" borderId="2" xfId="1" applyNumberFormat="1" applyFont="1" applyFill="1" applyBorder="1" applyAlignment="1">
      <alignment horizontal="left" vertical="center" wrapText="1"/>
    </xf>
    <xf numFmtId="0" fontId="23" fillId="0" borderId="2" xfId="24" applyFont="1" applyFill="1" applyBorder="1"/>
    <xf numFmtId="0" fontId="23" fillId="0" borderId="2" xfId="24" applyFont="1" applyFill="1" applyBorder="1" applyAlignment="1">
      <alignment wrapText="1"/>
    </xf>
    <xf numFmtId="49" fontId="22" fillId="0" borderId="5" xfId="1" applyNumberFormat="1" applyFont="1" applyFill="1" applyBorder="1" applyAlignment="1">
      <alignment horizontal="center" wrapText="1"/>
    </xf>
    <xf numFmtId="49" fontId="9" fillId="0" borderId="2" xfId="1" applyNumberFormat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center" wrapText="1"/>
    </xf>
    <xf numFmtId="49" fontId="9" fillId="0" borderId="2" xfId="1" applyNumberFormat="1" applyFont="1" applyFill="1" applyBorder="1" applyAlignment="1">
      <alignment wrapText="1"/>
    </xf>
    <xf numFmtId="49" fontId="22" fillId="0" borderId="2" xfId="1" applyNumberFormat="1" applyFont="1" applyFill="1" applyBorder="1" applyAlignment="1">
      <alignment wrapText="1"/>
    </xf>
    <xf numFmtId="49" fontId="9" fillId="0" borderId="2" xfId="1" applyNumberFormat="1" applyFont="1" applyFill="1" applyBorder="1" applyAlignment="1">
      <alignment horizontal="left" vertical="top" wrapText="1"/>
    </xf>
    <xf numFmtId="0" fontId="25" fillId="0" borderId="3" xfId="24" applyFont="1" applyFill="1" applyBorder="1" applyAlignment="1">
      <alignment horizontal="justify"/>
    </xf>
    <xf numFmtId="49" fontId="22" fillId="0" borderId="3" xfId="1" applyNumberFormat="1" applyFont="1" applyFill="1" applyBorder="1" applyAlignment="1">
      <alignment wrapText="1"/>
    </xf>
    <xf numFmtId="49" fontId="26" fillId="0" borderId="1" xfId="1" applyNumberFormat="1" applyFont="1" applyFill="1" applyBorder="1" applyAlignment="1">
      <alignment horizontal="center" wrapText="1"/>
    </xf>
    <xf numFmtId="0" fontId="0" fillId="0" borderId="0" xfId="0" applyFont="1"/>
    <xf numFmtId="0" fontId="23" fillId="0" borderId="3" xfId="25" applyFont="1" applyFill="1" applyBorder="1" applyAlignment="1">
      <alignment wrapText="1"/>
    </xf>
    <xf numFmtId="0" fontId="22" fillId="0" borderId="3" xfId="1" applyFont="1" applyFill="1" applyBorder="1" applyAlignment="1">
      <alignment horizontal="left" wrapText="1"/>
    </xf>
    <xf numFmtId="49" fontId="12" fillId="0" borderId="4" xfId="1" applyNumberFormat="1" applyFont="1" applyFill="1" applyBorder="1" applyAlignment="1">
      <alignment wrapText="1"/>
    </xf>
    <xf numFmtId="49" fontId="9" fillId="0" borderId="3" xfId="1" applyNumberFormat="1" applyFont="1" applyFill="1" applyBorder="1" applyAlignment="1">
      <alignment wrapText="1"/>
    </xf>
    <xf numFmtId="0" fontId="0" fillId="2" borderId="0" xfId="0" applyFill="1"/>
    <xf numFmtId="0" fontId="27" fillId="0" borderId="3" xfId="24" applyFont="1" applyFill="1" applyBorder="1" applyAlignment="1">
      <alignment wrapText="1"/>
    </xf>
    <xf numFmtId="0" fontId="8" fillId="0" borderId="0" xfId="1" applyFill="1"/>
    <xf numFmtId="0" fontId="8" fillId="0" borderId="0" xfId="1" applyFont="1"/>
    <xf numFmtId="0" fontId="9" fillId="0" borderId="1" xfId="1" applyNumberFormat="1" applyFont="1" applyFill="1" applyBorder="1" applyAlignment="1">
      <alignment horizontal="center" wrapText="1"/>
    </xf>
    <xf numFmtId="0" fontId="12" fillId="0" borderId="1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2" fillId="0" borderId="5" xfId="1" applyNumberFormat="1" applyFont="1" applyFill="1" applyBorder="1" applyAlignment="1">
      <alignment horizontal="center" wrapText="1"/>
    </xf>
    <xf numFmtId="0" fontId="9" fillId="0" borderId="5" xfId="1" applyNumberFormat="1" applyFont="1" applyFill="1" applyBorder="1" applyAlignment="1">
      <alignment horizontal="center" wrapText="1"/>
    </xf>
    <xf numFmtId="164" fontId="9" fillId="0" borderId="3" xfId="1" applyNumberFormat="1" applyFont="1" applyFill="1" applyBorder="1" applyAlignment="1">
      <alignment horizontal="center" wrapText="1"/>
    </xf>
    <xf numFmtId="11" fontId="8" fillId="0" borderId="0" xfId="1" applyNumberFormat="1"/>
    <xf numFmtId="0" fontId="30" fillId="0" borderId="0" xfId="0" applyFont="1" applyFill="1"/>
    <xf numFmtId="164" fontId="1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33" fillId="0" borderId="0" xfId="0" applyFont="1"/>
    <xf numFmtId="49" fontId="26" fillId="0" borderId="2" xfId="1" applyNumberFormat="1" applyFont="1" applyFill="1" applyBorder="1" applyAlignment="1">
      <alignment horizontal="center" wrapText="1"/>
    </xf>
    <xf numFmtId="49" fontId="26" fillId="0" borderId="3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center"/>
    </xf>
    <xf numFmtId="0" fontId="8" fillId="0" borderId="0" xfId="1" applyFont="1" applyFill="1"/>
    <xf numFmtId="0" fontId="34" fillId="0" borderId="0" xfId="48" applyFont="1" applyFill="1"/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left" vertical="center" wrapText="1"/>
    </xf>
    <xf numFmtId="3" fontId="12" fillId="0" borderId="3" xfId="1" applyNumberFormat="1" applyFont="1" applyFill="1" applyBorder="1" applyAlignment="1">
      <alignment horizontal="center" vertical="center" wrapText="1"/>
    </xf>
    <xf numFmtId="0" fontId="14" fillId="0" borderId="0" xfId="48" applyFont="1" applyAlignment="1">
      <alignment vertical="center"/>
    </xf>
    <xf numFmtId="164" fontId="8" fillId="0" borderId="0" xfId="1" applyNumberFormat="1" applyFont="1" applyFill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11" fillId="0" borderId="0" xfId="48" applyFont="1" applyFill="1"/>
    <xf numFmtId="0" fontId="8" fillId="0" borderId="0" xfId="1" applyFill="1" applyBorder="1"/>
    <xf numFmtId="0" fontId="14" fillId="0" borderId="0" xfId="0" applyFont="1" applyFill="1" applyAlignment="1">
      <alignment horizontal="right"/>
    </xf>
    <xf numFmtId="2" fontId="9" fillId="0" borderId="11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164" fontId="9" fillId="0" borderId="18" xfId="1" applyNumberFormat="1" applyFont="1" applyFill="1" applyBorder="1" applyAlignment="1">
      <alignment horizontal="center" vertical="center" wrapText="1"/>
    </xf>
    <xf numFmtId="164" fontId="12" fillId="0" borderId="18" xfId="1" applyNumberFormat="1" applyFont="1" applyFill="1" applyBorder="1" applyAlignment="1">
      <alignment horizontal="center" vertical="center" wrapText="1"/>
    </xf>
    <xf numFmtId="49" fontId="12" fillId="0" borderId="17" xfId="1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 wrapText="1"/>
    </xf>
    <xf numFmtId="164" fontId="23" fillId="0" borderId="3" xfId="0" applyNumberFormat="1" applyFont="1" applyFill="1" applyBorder="1" applyAlignment="1">
      <alignment horizontal="center" vertical="center"/>
    </xf>
    <xf numFmtId="166" fontId="23" fillId="0" borderId="3" xfId="0" applyNumberFormat="1" applyFont="1" applyFill="1" applyBorder="1" applyAlignment="1">
      <alignment horizontal="center" vertical="center"/>
    </xf>
    <xf numFmtId="164" fontId="23" fillId="0" borderId="18" xfId="0" applyNumberFormat="1" applyFont="1" applyFill="1" applyBorder="1" applyAlignment="1">
      <alignment horizontal="center" vertical="center"/>
    </xf>
    <xf numFmtId="164" fontId="12" fillId="0" borderId="3" xfId="49" applyNumberFormat="1" applyFont="1" applyFill="1" applyBorder="1" applyAlignment="1">
      <alignment horizontal="center" vertical="center"/>
    </xf>
    <xf numFmtId="164" fontId="9" fillId="0" borderId="3" xfId="49" applyNumberFormat="1" applyFont="1" applyFill="1" applyBorder="1" applyAlignment="1">
      <alignment horizontal="center" vertical="center"/>
    </xf>
    <xf numFmtId="164" fontId="27" fillId="0" borderId="18" xfId="0" applyNumberFormat="1" applyFont="1" applyFill="1" applyBorder="1" applyAlignment="1">
      <alignment horizontal="center" vertical="center"/>
    </xf>
    <xf numFmtId="166" fontId="23" fillId="0" borderId="18" xfId="0" applyNumberFormat="1" applyFont="1" applyFill="1" applyBorder="1" applyAlignment="1">
      <alignment horizontal="center" vertical="center"/>
    </xf>
    <xf numFmtId="0" fontId="31" fillId="0" borderId="0" xfId="1" applyFont="1" applyFill="1" applyAlignment="1">
      <alignment horizontal="center"/>
    </xf>
    <xf numFmtId="49" fontId="31" fillId="0" borderId="1" xfId="1" applyNumberFormat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wrapText="1"/>
    </xf>
    <xf numFmtId="164" fontId="12" fillId="0" borderId="3" xfId="1" applyNumberFormat="1" applyFont="1" applyFill="1" applyBorder="1" applyAlignment="1">
      <alignment horizontal="center"/>
    </xf>
    <xf numFmtId="0" fontId="29" fillId="0" borderId="0" xfId="0" applyFont="1" applyFill="1"/>
    <xf numFmtId="164" fontId="29" fillId="0" borderId="0" xfId="0" applyNumberFormat="1" applyFont="1" applyFill="1"/>
    <xf numFmtId="0" fontId="14" fillId="0" borderId="3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15" fillId="0" borderId="0" xfId="1" applyFont="1" applyFill="1"/>
    <xf numFmtId="164" fontId="9" fillId="0" borderId="2" xfId="1" applyNumberFormat="1" applyFont="1" applyFill="1" applyBorder="1" applyAlignment="1">
      <alignment horizontal="center" wrapText="1"/>
    </xf>
    <xf numFmtId="164" fontId="12" fillId="0" borderId="4" xfId="1" applyNumberFormat="1" applyFont="1" applyFill="1" applyBorder="1" applyAlignment="1">
      <alignment horizontal="center" wrapText="1"/>
    </xf>
    <xf numFmtId="164" fontId="12" fillId="0" borderId="2" xfId="1" applyNumberFormat="1" applyFont="1" applyFill="1" applyBorder="1" applyAlignment="1">
      <alignment horizontal="center" wrapText="1"/>
    </xf>
    <xf numFmtId="164" fontId="9" fillId="0" borderId="4" xfId="1" applyNumberFormat="1" applyFont="1" applyFill="1" applyBorder="1" applyAlignment="1">
      <alignment horizontal="center" wrapText="1"/>
    </xf>
    <xf numFmtId="166" fontId="12" fillId="0" borderId="3" xfId="1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166" fontId="12" fillId="0" borderId="3" xfId="1" applyNumberFormat="1" applyFont="1" applyFill="1" applyBorder="1" applyAlignment="1">
      <alignment horizontal="center" wrapText="1"/>
    </xf>
    <xf numFmtId="166" fontId="23" fillId="0" borderId="3" xfId="0" applyNumberFormat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center" wrapText="1"/>
    </xf>
    <xf numFmtId="3" fontId="12" fillId="0" borderId="5" xfId="1" applyNumberFormat="1" applyFont="1" applyFill="1" applyBorder="1" applyAlignment="1">
      <alignment horizontal="center" wrapText="1"/>
    </xf>
    <xf numFmtId="49" fontId="12" fillId="0" borderId="6" xfId="1" applyNumberFormat="1" applyFont="1" applyFill="1" applyBorder="1" applyAlignment="1">
      <alignment wrapText="1"/>
    </xf>
    <xf numFmtId="166" fontId="12" fillId="0" borderId="1" xfId="1" applyNumberFormat="1" applyFont="1" applyFill="1" applyBorder="1" applyAlignment="1">
      <alignment horizontal="center" wrapText="1"/>
    </xf>
    <xf numFmtId="166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4" fontId="8" fillId="0" borderId="0" xfId="1" applyNumberFormat="1"/>
    <xf numFmtId="164" fontId="14" fillId="0" borderId="3" xfId="0" applyNumberFormat="1" applyFont="1" applyFill="1" applyBorder="1"/>
    <xf numFmtId="2" fontId="0" fillId="0" borderId="0" xfId="0" applyNumberFormat="1"/>
    <xf numFmtId="0" fontId="23" fillId="0" borderId="3" xfId="3" applyFont="1" applyFill="1" applyBorder="1" applyAlignment="1">
      <alignment wrapText="1"/>
    </xf>
    <xf numFmtId="49" fontId="22" fillId="0" borderId="4" xfId="1" applyNumberFormat="1" applyFont="1" applyFill="1" applyBorder="1" applyAlignment="1">
      <alignment wrapText="1"/>
    </xf>
    <xf numFmtId="0" fontId="33" fillId="0" borderId="0" xfId="0" applyFont="1" applyFill="1"/>
    <xf numFmtId="0" fontId="33" fillId="0" borderId="0" xfId="0" applyFont="1" applyFill="1" applyBorder="1"/>
    <xf numFmtId="49" fontId="36" fillId="0" borderId="0" xfId="1" applyNumberFormat="1" applyFont="1" applyFill="1" applyBorder="1" applyAlignment="1">
      <alignment horizontal="center" vertical="center" wrapText="1"/>
    </xf>
    <xf numFmtId="49" fontId="36" fillId="0" borderId="5" xfId="1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2" fontId="23" fillId="0" borderId="3" xfId="0" applyNumberFormat="1" applyFont="1" applyFill="1" applyBorder="1" applyAlignment="1">
      <alignment horizontal="center"/>
    </xf>
    <xf numFmtId="164" fontId="9" fillId="0" borderId="3" xfId="1" applyNumberFormat="1" applyFont="1" applyFill="1" applyBorder="1" applyAlignment="1">
      <alignment horizontal="center"/>
    </xf>
    <xf numFmtId="164" fontId="33" fillId="0" borderId="0" xfId="0" applyNumberFormat="1" applyFont="1" applyFill="1"/>
    <xf numFmtId="49" fontId="9" fillId="0" borderId="3" xfId="1" applyNumberFormat="1" applyFont="1" applyFill="1" applyBorder="1" applyAlignment="1">
      <alignment horizontal="left" wrapText="1"/>
    </xf>
    <xf numFmtId="49" fontId="12" fillId="0" borderId="4" xfId="1" applyNumberFormat="1" applyFont="1" applyFill="1" applyBorder="1" applyAlignment="1">
      <alignment vertical="center" wrapText="1"/>
    </xf>
    <xf numFmtId="0" fontId="9" fillId="0" borderId="17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left" vertical="center" wrapText="1"/>
    </xf>
    <xf numFmtId="49" fontId="9" fillId="0" borderId="17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left" vertical="center" wrapText="1"/>
    </xf>
    <xf numFmtId="164" fontId="9" fillId="0" borderId="20" xfId="1" applyNumberFormat="1" applyFont="1" applyFill="1" applyBorder="1" applyAlignment="1">
      <alignment horizontal="center" vertical="center" wrapText="1"/>
    </xf>
    <xf numFmtId="0" fontId="28" fillId="0" borderId="0" xfId="1" applyFont="1" applyFill="1"/>
    <xf numFmtId="0" fontId="35" fillId="0" borderId="0" xfId="1" applyFont="1" applyFill="1"/>
    <xf numFmtId="164" fontId="9" fillId="0" borderId="23" xfId="1" applyNumberFormat="1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vertical="center" wrapText="1"/>
    </xf>
    <xf numFmtId="0" fontId="12" fillId="0" borderId="3" xfId="48" applyNumberFormat="1" applyFont="1" applyFill="1" applyBorder="1" applyAlignment="1">
      <alignment vertical="center" wrapText="1"/>
    </xf>
    <xf numFmtId="0" fontId="9" fillId="0" borderId="19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left" vertical="center" wrapText="1"/>
    </xf>
    <xf numFmtId="164" fontId="9" fillId="0" borderId="21" xfId="1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26" fillId="0" borderId="0" xfId="0" applyFont="1" applyFill="1"/>
    <xf numFmtId="0" fontId="42" fillId="4" borderId="0" xfId="0" applyFont="1" applyFill="1" applyAlignment="1">
      <alignment horizontal="center"/>
    </xf>
    <xf numFmtId="164" fontId="42" fillId="0" borderId="0" xfId="0" applyNumberFormat="1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42" fillId="5" borderId="0" xfId="0" applyFont="1" applyFill="1" applyAlignment="1">
      <alignment horizontal="center"/>
    </xf>
    <xf numFmtId="0" fontId="42" fillId="6" borderId="0" xfId="0" applyFont="1" applyFill="1" applyAlignment="1">
      <alignment horizontal="center"/>
    </xf>
    <xf numFmtId="0" fontId="9" fillId="0" borderId="0" xfId="1" applyFont="1" applyFill="1" applyAlignment="1">
      <alignment horizontal="right"/>
    </xf>
    <xf numFmtId="0" fontId="32" fillId="0" borderId="3" xfId="0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164" fontId="23" fillId="0" borderId="3" xfId="0" applyNumberFormat="1" applyFont="1" applyFill="1" applyBorder="1" applyAlignment="1">
      <alignment horizontal="center"/>
    </xf>
    <xf numFmtId="49" fontId="10" fillId="0" borderId="0" xfId="1" applyNumberFormat="1" applyFont="1" applyFill="1" applyAlignment="1">
      <alignment horizontal="left"/>
    </xf>
    <xf numFmtId="49" fontId="15" fillId="0" borderId="0" xfId="1" applyNumberFormat="1" applyFont="1" applyFill="1" applyAlignment="1">
      <alignment horizontal="center"/>
    </xf>
    <xf numFmtId="49" fontId="37" fillId="0" borderId="0" xfId="1" applyNumberFormat="1" applyFont="1" applyFill="1"/>
    <xf numFmtId="49" fontId="15" fillId="0" borderId="0" xfId="1" applyNumberFormat="1" applyFont="1" applyFill="1" applyAlignment="1">
      <alignment wrapText="1"/>
    </xf>
    <xf numFmtId="49" fontId="37" fillId="0" borderId="0" xfId="1" applyNumberFormat="1" applyFont="1" applyFill="1" applyAlignment="1">
      <alignment horizontal="center"/>
    </xf>
    <xf numFmtId="49" fontId="31" fillId="0" borderId="0" xfId="1" applyNumberFormat="1" applyFont="1" applyFill="1" applyAlignment="1">
      <alignment horizontal="center" wrapText="1"/>
    </xf>
    <xf numFmtId="49" fontId="31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49" fontId="23" fillId="0" borderId="3" xfId="0" applyNumberFormat="1" applyFont="1" applyFill="1" applyBorder="1" applyAlignment="1">
      <alignment wrapText="1"/>
    </xf>
    <xf numFmtId="49" fontId="10" fillId="0" borderId="3" xfId="1" applyNumberFormat="1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0" fontId="10" fillId="0" borderId="0" xfId="1" applyNumberFormat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9" fillId="0" borderId="0" xfId="1" applyNumberFormat="1" applyFont="1" applyFill="1" applyAlignment="1"/>
    <xf numFmtId="49" fontId="10" fillId="0" borderId="0" xfId="1" applyNumberFormat="1" applyFont="1" applyFill="1" applyAlignment="1">
      <alignment horizontal="center" wrapText="1"/>
    </xf>
    <xf numFmtId="49" fontId="36" fillId="0" borderId="0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40" fillId="0" borderId="3" xfId="1" applyFont="1" applyFill="1" applyBorder="1" applyAlignment="1">
      <alignment horizontal="center"/>
    </xf>
    <xf numFmtId="165" fontId="12" fillId="0" borderId="5" xfId="1" applyNumberFormat="1" applyFont="1" applyFill="1" applyBorder="1" applyAlignment="1">
      <alignment horizontal="left" vertical="center" wrapText="1"/>
    </xf>
    <xf numFmtId="49" fontId="22" fillId="0" borderId="3" xfId="1" applyNumberFormat="1" applyFont="1" applyFill="1" applyBorder="1" applyAlignment="1">
      <alignment horizontal="center"/>
    </xf>
    <xf numFmtId="0" fontId="22" fillId="0" borderId="3" xfId="1" applyNumberFormat="1" applyFont="1" applyFill="1" applyBorder="1" applyAlignment="1">
      <alignment horizontal="center"/>
    </xf>
    <xf numFmtId="164" fontId="22" fillId="0" borderId="4" xfId="1" applyNumberFormat="1" applyFont="1" applyFill="1" applyBorder="1" applyAlignment="1">
      <alignment horizontal="center"/>
    </xf>
    <xf numFmtId="0" fontId="15" fillId="0" borderId="0" xfId="1" applyNumberFormat="1" applyFont="1" applyFill="1" applyAlignment="1">
      <alignment horizontal="center"/>
    </xf>
    <xf numFmtId="0" fontId="15" fillId="0" borderId="3" xfId="1" applyFont="1" applyFill="1" applyBorder="1"/>
    <xf numFmtId="164" fontId="9" fillId="0" borderId="0" xfId="1" applyNumberFormat="1" applyFont="1" applyFill="1"/>
    <xf numFmtId="164" fontId="15" fillId="0" borderId="0" xfId="1" applyNumberFormat="1" applyFont="1" applyFill="1"/>
    <xf numFmtId="0" fontId="15" fillId="0" borderId="11" xfId="1" applyFont="1" applyFill="1" applyBorder="1"/>
    <xf numFmtId="164" fontId="15" fillId="0" borderId="0" xfId="1" applyNumberFormat="1" applyFont="1" applyFill="1" applyBorder="1"/>
    <xf numFmtId="0" fontId="15" fillId="0" borderId="0" xfId="1" applyFont="1" applyFill="1" applyBorder="1"/>
    <xf numFmtId="164" fontId="39" fillId="0" borderId="0" xfId="1" applyNumberFormat="1" applyFont="1" applyFill="1" applyAlignment="1">
      <alignment horizontal="center"/>
    </xf>
    <xf numFmtId="0" fontId="28" fillId="0" borderId="0" xfId="1" applyFont="1" applyFill="1" applyAlignment="1">
      <alignment vertical="justify"/>
    </xf>
    <xf numFmtId="49" fontId="37" fillId="0" borderId="0" xfId="1" applyNumberFormat="1" applyFont="1" applyFill="1" applyAlignment="1">
      <alignment vertical="justify"/>
    </xf>
    <xf numFmtId="49" fontId="36" fillId="0" borderId="0" xfId="1" applyNumberFormat="1" applyFont="1" applyFill="1" applyBorder="1" applyAlignment="1">
      <alignment horizontal="center" vertical="justify" wrapText="1"/>
    </xf>
    <xf numFmtId="49" fontId="10" fillId="0" borderId="1" xfId="1" applyNumberFormat="1" applyFont="1" applyFill="1" applyBorder="1" applyAlignment="1">
      <alignment horizontal="center" vertical="justify" wrapText="1"/>
    </xf>
    <xf numFmtId="49" fontId="9" fillId="0" borderId="1" xfId="1" applyNumberFormat="1" applyFont="1" applyFill="1" applyBorder="1" applyAlignment="1">
      <alignment horizontal="center" vertical="justify" wrapText="1"/>
    </xf>
    <xf numFmtId="49" fontId="12" fillId="0" borderId="1" xfId="1" applyNumberFormat="1" applyFont="1" applyFill="1" applyBorder="1" applyAlignment="1">
      <alignment horizontal="center" vertical="justify" wrapText="1"/>
    </xf>
    <xf numFmtId="49" fontId="12" fillId="0" borderId="3" xfId="1" applyNumberFormat="1" applyFont="1" applyFill="1" applyBorder="1" applyAlignment="1">
      <alignment horizontal="center" vertical="justify" wrapText="1"/>
    </xf>
    <xf numFmtId="49" fontId="12" fillId="0" borderId="3" xfId="1" applyNumberFormat="1" applyFont="1" applyFill="1" applyBorder="1" applyAlignment="1">
      <alignment horizontal="center" vertical="justify"/>
    </xf>
    <xf numFmtId="49" fontId="15" fillId="0" borderId="3" xfId="1" applyNumberFormat="1" applyFont="1" applyFill="1" applyBorder="1" applyAlignment="1">
      <alignment vertical="justify"/>
    </xf>
    <xf numFmtId="49" fontId="9" fillId="0" borderId="3" xfId="1" applyNumberFormat="1" applyFont="1" applyFill="1" applyBorder="1" applyAlignment="1">
      <alignment horizontal="center" vertical="justify"/>
    </xf>
    <xf numFmtId="49" fontId="22" fillId="0" borderId="3" xfId="1" applyNumberFormat="1" applyFont="1" applyFill="1" applyBorder="1" applyAlignment="1">
      <alignment vertical="justify"/>
    </xf>
    <xf numFmtId="49" fontId="9" fillId="0" borderId="0" xfId="1" applyNumberFormat="1" applyFont="1" applyFill="1" applyAlignment="1">
      <alignment vertical="justify"/>
    </xf>
    <xf numFmtId="49" fontId="15" fillId="0" borderId="0" xfId="1" applyNumberFormat="1" applyFont="1" applyFill="1" applyAlignment="1">
      <alignment vertical="justify"/>
    </xf>
    <xf numFmtId="49" fontId="10" fillId="0" borderId="0" xfId="1" applyNumberFormat="1" applyFont="1" applyFill="1" applyAlignment="1">
      <alignment horizontal="right" vertical="center"/>
    </xf>
    <xf numFmtId="0" fontId="15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horizontal="right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49" fontId="12" fillId="0" borderId="3" xfId="1" applyNumberFormat="1" applyFont="1" applyFill="1" applyBorder="1" applyAlignment="1">
      <alignment vertical="center" wrapText="1"/>
    </xf>
    <xf numFmtId="49" fontId="12" fillId="0" borderId="2" xfId="1" applyNumberFormat="1" applyFont="1" applyFill="1" applyBorder="1" applyAlignment="1">
      <alignment vertical="center" wrapText="1"/>
    </xf>
    <xf numFmtId="49" fontId="12" fillId="0" borderId="6" xfId="1" applyNumberFormat="1" applyFont="1" applyFill="1" applyBorder="1" applyAlignment="1">
      <alignment horizontal="left" vertical="center" wrapText="1"/>
    </xf>
    <xf numFmtId="49" fontId="12" fillId="0" borderId="7" xfId="1" applyNumberFormat="1" applyFont="1" applyFill="1" applyBorder="1" applyAlignment="1">
      <alignment horizontal="left" vertical="center" wrapText="1"/>
    </xf>
    <xf numFmtId="0" fontId="23" fillId="0" borderId="3" xfId="26" applyFont="1" applyFill="1" applyBorder="1" applyAlignment="1">
      <alignment vertical="center" wrapText="1"/>
    </xf>
    <xf numFmtId="49" fontId="12" fillId="0" borderId="6" xfId="1" applyNumberFormat="1" applyFont="1" applyFill="1" applyBorder="1" applyAlignment="1">
      <alignment vertical="center" wrapText="1"/>
    </xf>
    <xf numFmtId="49" fontId="12" fillId="0" borderId="5" xfId="1" applyNumberFormat="1" applyFont="1" applyFill="1" applyBorder="1" applyAlignment="1">
      <alignment vertical="center" wrapText="1"/>
    </xf>
    <xf numFmtId="0" fontId="23" fillId="0" borderId="6" xfId="26" applyFont="1" applyFill="1" applyBorder="1" applyAlignment="1">
      <alignment vertical="center" wrapText="1"/>
    </xf>
    <xf numFmtId="49" fontId="12" fillId="0" borderId="2" xfId="1" applyNumberFormat="1" applyFont="1" applyFill="1" applyBorder="1" applyAlignment="1">
      <alignment horizontal="left" vertical="center" wrapText="1"/>
    </xf>
    <xf numFmtId="0" fontId="23" fillId="0" borderId="3" xfId="3" applyFont="1" applyFill="1" applyBorder="1" applyAlignment="1">
      <alignment vertical="center" wrapText="1"/>
    </xf>
    <xf numFmtId="49" fontId="12" fillId="0" borderId="5" xfId="1" applyNumberFormat="1" applyFont="1" applyFill="1" applyBorder="1" applyAlignment="1">
      <alignment horizontal="left" vertical="center" wrapText="1"/>
    </xf>
    <xf numFmtId="49" fontId="12" fillId="0" borderId="8" xfId="1" applyNumberFormat="1" applyFont="1" applyFill="1" applyBorder="1" applyAlignment="1">
      <alignment horizontal="left" vertical="center" wrapText="1"/>
    </xf>
    <xf numFmtId="49" fontId="9" fillId="0" borderId="5" xfId="1" applyNumberFormat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vertical="center" wrapText="1"/>
    </xf>
    <xf numFmtId="0" fontId="23" fillId="0" borderId="2" xfId="28" applyFont="1" applyFill="1" applyBorder="1" applyAlignment="1">
      <alignment vertical="center"/>
    </xf>
    <xf numFmtId="0" fontId="23" fillId="0" borderId="2" xfId="28" applyFont="1" applyFill="1" applyBorder="1" applyAlignment="1">
      <alignment vertical="center" wrapText="1"/>
    </xf>
    <xf numFmtId="0" fontId="23" fillId="0" borderId="2" xfId="24" applyFont="1" applyFill="1" applyBorder="1" applyAlignment="1">
      <alignment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vertical="center" wrapText="1"/>
    </xf>
    <xf numFmtId="0" fontId="25" fillId="0" borderId="3" xfId="26" applyFont="1" applyFill="1" applyBorder="1" applyAlignment="1">
      <alignment horizontal="justify" vertical="center"/>
    </xf>
    <xf numFmtId="49" fontId="9" fillId="0" borderId="3" xfId="1" applyNumberFormat="1" applyFont="1" applyFill="1" applyBorder="1" applyAlignment="1">
      <alignment vertical="center" wrapText="1"/>
    </xf>
    <xf numFmtId="0" fontId="23" fillId="0" borderId="3" xfId="27" applyFont="1" applyFill="1" applyBorder="1" applyAlignment="1">
      <alignment vertical="center" wrapText="1"/>
    </xf>
    <xf numFmtId="0" fontId="27" fillId="0" borderId="2" xfId="26" applyFont="1" applyFill="1" applyBorder="1" applyAlignment="1">
      <alignment vertical="center" wrapText="1"/>
    </xf>
    <xf numFmtId="0" fontId="27" fillId="0" borderId="3" xfId="24" applyFont="1" applyFill="1" applyBorder="1" applyAlignment="1">
      <alignment vertical="center" wrapText="1"/>
    </xf>
    <xf numFmtId="49" fontId="23" fillId="0" borderId="3" xfId="0" applyNumberFormat="1" applyFont="1" applyFill="1" applyBorder="1" applyAlignment="1">
      <alignment vertical="center" wrapText="1"/>
    </xf>
    <xf numFmtId="49" fontId="22" fillId="0" borderId="3" xfId="1" applyNumberFormat="1" applyFont="1" applyFill="1" applyBorder="1" applyAlignment="1">
      <alignment vertical="center" wrapText="1"/>
    </xf>
    <xf numFmtId="49" fontId="15" fillId="0" borderId="0" xfId="1" applyNumberFormat="1" applyFont="1" applyFill="1" applyAlignment="1">
      <alignment vertical="center" wrapText="1"/>
    </xf>
    <xf numFmtId="0" fontId="41" fillId="0" borderId="0" xfId="0" applyFont="1" applyFill="1" applyAlignment="1">
      <alignment wrapText="1"/>
    </xf>
    <xf numFmtId="0" fontId="14" fillId="0" borderId="0" xfId="0" applyFont="1" applyFill="1"/>
    <xf numFmtId="2" fontId="14" fillId="0" borderId="0" xfId="0" applyNumberFormat="1" applyFont="1" applyFill="1"/>
    <xf numFmtId="0" fontId="32" fillId="0" borderId="0" xfId="0" applyFont="1" applyFill="1" applyAlignment="1">
      <alignment horizontal="right"/>
    </xf>
    <xf numFmtId="0" fontId="14" fillId="0" borderId="0" xfId="0" applyFont="1" applyFill="1" applyAlignment="1">
      <alignment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/>
    <xf numFmtId="164" fontId="33" fillId="0" borderId="3" xfId="0" applyNumberFormat="1" applyFont="1" applyFill="1" applyBorder="1"/>
    <xf numFmtId="49" fontId="9" fillId="0" borderId="3" xfId="1" applyNumberFormat="1" applyFont="1" applyFill="1" applyBorder="1" applyAlignment="1">
      <alignment horizontal="left" vertical="center" wrapText="1"/>
    </xf>
    <xf numFmtId="0" fontId="42" fillId="7" borderId="0" xfId="0" applyFont="1" applyFill="1" applyAlignment="1">
      <alignment horizontal="center"/>
    </xf>
    <xf numFmtId="49" fontId="9" fillId="0" borderId="7" xfId="1" applyNumberFormat="1" applyFont="1" applyFill="1" applyBorder="1" applyAlignment="1">
      <alignment horizontal="center" wrapText="1"/>
    </xf>
    <xf numFmtId="166" fontId="27" fillId="0" borderId="3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9" fillId="0" borderId="13" xfId="1" applyNumberFormat="1" applyFont="1" applyFill="1" applyBorder="1" applyAlignment="1">
      <alignment horizontal="center" vertical="center"/>
    </xf>
    <xf numFmtId="2" fontId="9" fillId="0" borderId="14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right"/>
    </xf>
    <xf numFmtId="0" fontId="22" fillId="0" borderId="0" xfId="1" applyFont="1" applyFill="1" applyAlignment="1">
      <alignment horizontal="right"/>
    </xf>
    <xf numFmtId="0" fontId="13" fillId="0" borderId="0" xfId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49" fontId="10" fillId="0" borderId="1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9" fontId="10" fillId="0" borderId="11" xfId="1" applyNumberFormat="1" applyFont="1" applyFill="1" applyBorder="1" applyAlignment="1">
      <alignment horizontal="center" vertical="center" wrapText="1"/>
    </xf>
    <xf numFmtId="9" fontId="10" fillId="0" borderId="1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49" fontId="10" fillId="0" borderId="11" xfId="1" applyNumberFormat="1" applyFont="1" applyFill="1" applyBorder="1" applyAlignment="1">
      <alignment horizontal="center" vertical="justify" wrapText="1"/>
    </xf>
    <xf numFmtId="49" fontId="10" fillId="0" borderId="1" xfId="1" applyNumberFormat="1" applyFont="1" applyFill="1" applyBorder="1" applyAlignment="1">
      <alignment horizontal="center" vertical="justify" wrapText="1"/>
    </xf>
    <xf numFmtId="0" fontId="10" fillId="0" borderId="1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9" fontId="10" fillId="0" borderId="22" xfId="1" applyNumberFormat="1" applyFont="1" applyFill="1" applyBorder="1" applyAlignment="1">
      <alignment horizontal="center" vertical="center" wrapText="1"/>
    </xf>
    <xf numFmtId="9" fontId="10" fillId="0" borderId="2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right"/>
    </xf>
    <xf numFmtId="2" fontId="32" fillId="0" borderId="1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</cellXfs>
  <cellStyles count="55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3 3" xfId="54"/>
    <cellStyle name="Обычный 3 4 2 4" xfId="32"/>
    <cellStyle name="Обычный 3 4 2 5" xfId="51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 9" xfId="50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2 5" xfId="53"/>
    <cellStyle name="Обычный 7 3" xfId="43"/>
    <cellStyle name="Обычный 7 4" xfId="52"/>
    <cellStyle name="Обычный_Доходы" xfId="49"/>
    <cellStyle name="Процентный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/>
      <sheetData sheetId="1">
        <row r="15">
          <cell r="E15" t="str">
            <v>00205 00030</v>
          </cell>
        </row>
        <row r="17">
          <cell r="E17" t="str">
            <v>00206 00030</v>
          </cell>
        </row>
        <row r="20">
          <cell r="E20" t="str">
            <v>09200 G0100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29">
          <cell r="E29" t="str">
            <v>09201 00070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BreakPreview" zoomScale="70" zoomScaleNormal="70" zoomScaleSheetLayoutView="70" workbookViewId="0">
      <selection activeCell="E4" sqref="E4:G4"/>
    </sheetView>
  </sheetViews>
  <sheetFormatPr defaultRowHeight="15" x14ac:dyDescent="0.25"/>
  <cols>
    <col min="1" max="1" width="18.85546875" customWidth="1"/>
    <col min="2" max="2" width="22.85546875" customWidth="1"/>
    <col min="3" max="3" width="30.140625" customWidth="1"/>
    <col min="4" max="4" width="92.5703125" customWidth="1"/>
    <col min="5" max="5" width="17.28515625" style="70" customWidth="1"/>
    <col min="6" max="7" width="17.28515625" style="9" customWidth="1"/>
    <col min="10" max="10" width="13" bestFit="1" customWidth="1"/>
    <col min="12" max="12" width="52.42578125" customWidth="1"/>
  </cols>
  <sheetData>
    <row r="1" spans="1:10" ht="19.5" x14ac:dyDescent="0.35">
      <c r="A1" s="160"/>
      <c r="B1" s="9"/>
      <c r="C1" s="61"/>
      <c r="D1" s="9"/>
      <c r="F1" s="286" t="s">
        <v>389</v>
      </c>
      <c r="G1" s="286"/>
    </row>
    <row r="2" spans="1:10" ht="18.75" x14ac:dyDescent="0.3">
      <c r="A2" s="61"/>
      <c r="B2" s="61"/>
      <c r="C2" s="61"/>
      <c r="D2" s="9"/>
      <c r="E2" s="286" t="s">
        <v>17</v>
      </c>
      <c r="F2" s="286"/>
      <c r="G2" s="286"/>
    </row>
    <row r="3" spans="1:10" ht="20.25" x14ac:dyDescent="0.3">
      <c r="A3" s="161"/>
      <c r="B3" s="61"/>
      <c r="C3" s="61"/>
      <c r="D3" s="9"/>
      <c r="E3" s="287" t="s">
        <v>16</v>
      </c>
      <c r="F3" s="287"/>
      <c r="G3" s="287"/>
    </row>
    <row r="4" spans="1:10" ht="18.75" x14ac:dyDescent="0.3">
      <c r="A4" s="61"/>
      <c r="B4" s="61"/>
      <c r="C4" s="61"/>
      <c r="D4" s="9"/>
      <c r="E4" s="286" t="s">
        <v>514</v>
      </c>
      <c r="F4" s="286"/>
      <c r="G4" s="286"/>
    </row>
    <row r="5" spans="1:10" ht="15.75" x14ac:dyDescent="0.25">
      <c r="A5" s="61"/>
      <c r="B5" s="61"/>
      <c r="C5" s="61"/>
      <c r="D5" s="61"/>
      <c r="E5" s="77"/>
      <c r="F5" s="90"/>
    </row>
    <row r="6" spans="1:10" ht="15.75" x14ac:dyDescent="0.25">
      <c r="A6" s="288" t="s">
        <v>515</v>
      </c>
      <c r="B6" s="288"/>
      <c r="C6" s="288"/>
      <c r="D6" s="288"/>
      <c r="E6" s="288"/>
      <c r="F6" s="288"/>
      <c r="G6" s="288"/>
    </row>
    <row r="7" spans="1:10" ht="16.5" thickBot="1" x14ac:dyDescent="0.3">
      <c r="A7" s="61"/>
      <c r="B7" s="61"/>
      <c r="C7" s="289"/>
      <c r="D7" s="289"/>
      <c r="E7" s="78"/>
      <c r="F7" s="61"/>
      <c r="G7" s="92" t="s">
        <v>396</v>
      </c>
    </row>
    <row r="8" spans="1:10" ht="18.75" x14ac:dyDescent="0.25">
      <c r="A8" s="290" t="s">
        <v>315</v>
      </c>
      <c r="B8" s="292" t="s">
        <v>391</v>
      </c>
      <c r="C8" s="292" t="s">
        <v>390</v>
      </c>
      <c r="D8" s="292" t="s">
        <v>316</v>
      </c>
      <c r="E8" s="292" t="s">
        <v>392</v>
      </c>
      <c r="F8" s="284" t="s">
        <v>393</v>
      </c>
      <c r="G8" s="285"/>
    </row>
    <row r="9" spans="1:10" ht="18.75" x14ac:dyDescent="0.3">
      <c r="A9" s="291"/>
      <c r="B9" s="293"/>
      <c r="C9" s="293"/>
      <c r="D9" s="293"/>
      <c r="E9" s="293"/>
      <c r="F9" s="93" t="s">
        <v>394</v>
      </c>
      <c r="G9" s="96" t="s">
        <v>395</v>
      </c>
    </row>
    <row r="10" spans="1:10" ht="18.75" x14ac:dyDescent="0.3">
      <c r="A10" s="150">
        <v>1</v>
      </c>
      <c r="B10" s="151">
        <v>2</v>
      </c>
      <c r="C10" s="151">
        <v>3</v>
      </c>
      <c r="D10" s="94">
        <v>4</v>
      </c>
      <c r="E10" s="94">
        <v>5</v>
      </c>
      <c r="F10" s="95">
        <v>6</v>
      </c>
      <c r="G10" s="97">
        <v>7</v>
      </c>
    </row>
    <row r="11" spans="1:10" ht="18.75" x14ac:dyDescent="0.25">
      <c r="A11" s="152" t="s">
        <v>317</v>
      </c>
      <c r="B11" s="95" t="s">
        <v>318</v>
      </c>
      <c r="C11" s="153" t="s">
        <v>468</v>
      </c>
      <c r="D11" s="154" t="s">
        <v>319</v>
      </c>
      <c r="E11" s="79">
        <f>E12+E26+E33</f>
        <v>62480.9</v>
      </c>
      <c r="F11" s="79">
        <f>F12+F26+F33</f>
        <v>64901.700000000004</v>
      </c>
      <c r="G11" s="162">
        <f>G12+G26+G33</f>
        <v>70288.2</v>
      </c>
    </row>
    <row r="12" spans="1:10" ht="18.75" x14ac:dyDescent="0.25">
      <c r="A12" s="155" t="s">
        <v>0</v>
      </c>
      <c r="B12" s="156" t="s">
        <v>318</v>
      </c>
      <c r="C12" s="153" t="s">
        <v>469</v>
      </c>
      <c r="D12" s="154" t="s">
        <v>320</v>
      </c>
      <c r="E12" s="80">
        <f>E13+E21+E24</f>
        <v>57718.8</v>
      </c>
      <c r="F12" s="80">
        <f>F13+F21+F24</f>
        <v>61391.700000000004</v>
      </c>
      <c r="G12" s="98">
        <f>G13+G21+G24</f>
        <v>66618.899999999994</v>
      </c>
    </row>
    <row r="13" spans="1:10" ht="37.5" x14ac:dyDescent="0.25">
      <c r="A13" s="155" t="s">
        <v>1</v>
      </c>
      <c r="B13" s="156" t="s">
        <v>318</v>
      </c>
      <c r="C13" s="153" t="s">
        <v>470</v>
      </c>
      <c r="D13" s="154" t="s">
        <v>322</v>
      </c>
      <c r="E13" s="80">
        <f>E14+E17+E20</f>
        <v>39942.300000000003</v>
      </c>
      <c r="F13" s="80">
        <f>F14+F17+F20</f>
        <v>42810.3</v>
      </c>
      <c r="G13" s="98">
        <f>G14+G17+G20</f>
        <v>46363.6</v>
      </c>
    </row>
    <row r="14" spans="1:10" ht="37.5" x14ac:dyDescent="0.25">
      <c r="A14" s="155" t="s">
        <v>2</v>
      </c>
      <c r="B14" s="156" t="s">
        <v>318</v>
      </c>
      <c r="C14" s="153" t="s">
        <v>471</v>
      </c>
      <c r="D14" s="154" t="s">
        <v>472</v>
      </c>
      <c r="E14" s="80">
        <f>E15+E16</f>
        <v>24543.7</v>
      </c>
      <c r="F14" s="80">
        <f>F15+F16</f>
        <v>29636.799999999999</v>
      </c>
      <c r="G14" s="98">
        <f>G15+G16</f>
        <v>32096.7</v>
      </c>
    </row>
    <row r="15" spans="1:10" ht="37.5" x14ac:dyDescent="0.25">
      <c r="A15" s="100" t="s">
        <v>323</v>
      </c>
      <c r="B15" s="82" t="s">
        <v>321</v>
      </c>
      <c r="C15" s="83" t="s">
        <v>473</v>
      </c>
      <c r="D15" s="84" t="s">
        <v>472</v>
      </c>
      <c r="E15" s="106">
        <v>24542.7</v>
      </c>
      <c r="F15" s="106">
        <v>29635.8</v>
      </c>
      <c r="G15" s="99">
        <v>32095.7</v>
      </c>
      <c r="J15" s="283"/>
    </row>
    <row r="16" spans="1:10" ht="56.25" x14ac:dyDescent="0.25">
      <c r="A16" s="100" t="s">
        <v>324</v>
      </c>
      <c r="B16" s="82" t="s">
        <v>321</v>
      </c>
      <c r="C16" s="83" t="s">
        <v>474</v>
      </c>
      <c r="D16" s="84" t="s">
        <v>325</v>
      </c>
      <c r="E16" s="81">
        <v>1</v>
      </c>
      <c r="F16" s="106">
        <v>1</v>
      </c>
      <c r="G16" s="105">
        <v>1</v>
      </c>
    </row>
    <row r="17" spans="1:10" ht="56.25" x14ac:dyDescent="0.25">
      <c r="A17" s="155" t="s">
        <v>326</v>
      </c>
      <c r="B17" s="156" t="s">
        <v>318</v>
      </c>
      <c r="C17" s="153" t="s">
        <v>475</v>
      </c>
      <c r="D17" s="154" t="s">
        <v>327</v>
      </c>
      <c r="E17" s="80">
        <f>E18+E19</f>
        <v>15386.6</v>
      </c>
      <c r="F17" s="80">
        <f>F18+F19</f>
        <v>13172.5</v>
      </c>
      <c r="G17" s="98">
        <f>G18+G19</f>
        <v>14265.9</v>
      </c>
    </row>
    <row r="18" spans="1:10" ht="75" x14ac:dyDescent="0.25">
      <c r="A18" s="100" t="s">
        <v>328</v>
      </c>
      <c r="B18" s="82" t="s">
        <v>321</v>
      </c>
      <c r="C18" s="83" t="s">
        <v>476</v>
      </c>
      <c r="D18" s="84" t="s">
        <v>477</v>
      </c>
      <c r="E18" s="106">
        <v>15385.6</v>
      </c>
      <c r="F18" s="106">
        <v>13171.5</v>
      </c>
      <c r="G18" s="105">
        <v>14264.9</v>
      </c>
      <c r="J18" s="283"/>
    </row>
    <row r="19" spans="1:10" ht="56.25" x14ac:dyDescent="0.25">
      <c r="A19" s="100" t="s">
        <v>329</v>
      </c>
      <c r="B19" s="82" t="s">
        <v>321</v>
      </c>
      <c r="C19" s="83" t="s">
        <v>478</v>
      </c>
      <c r="D19" s="84" t="s">
        <v>330</v>
      </c>
      <c r="E19" s="81">
        <v>1</v>
      </c>
      <c r="F19" s="81">
        <v>1</v>
      </c>
      <c r="G19" s="105">
        <v>1</v>
      </c>
    </row>
    <row r="20" spans="1:10" ht="37.5" x14ac:dyDescent="0.25">
      <c r="A20" s="155" t="s">
        <v>331</v>
      </c>
      <c r="B20" s="156" t="s">
        <v>318</v>
      </c>
      <c r="C20" s="153" t="s">
        <v>332</v>
      </c>
      <c r="D20" s="154" t="s">
        <v>479</v>
      </c>
      <c r="E20" s="80">
        <v>12</v>
      </c>
      <c r="F20" s="107">
        <v>1</v>
      </c>
      <c r="G20" s="108">
        <v>1</v>
      </c>
    </row>
    <row r="21" spans="1:10" ht="37.5" x14ac:dyDescent="0.25">
      <c r="A21" s="155" t="s">
        <v>3</v>
      </c>
      <c r="B21" s="156" t="s">
        <v>318</v>
      </c>
      <c r="C21" s="153" t="s">
        <v>480</v>
      </c>
      <c r="D21" s="154" t="s">
        <v>333</v>
      </c>
      <c r="E21" s="80">
        <f>E22+E23</f>
        <v>14233.8</v>
      </c>
      <c r="F21" s="80">
        <f>F22+F23</f>
        <v>13798.8</v>
      </c>
      <c r="G21" s="98">
        <f>G22+G23</f>
        <v>13798.8</v>
      </c>
    </row>
    <row r="22" spans="1:10" ht="18.75" x14ac:dyDescent="0.25">
      <c r="A22" s="100" t="s">
        <v>4</v>
      </c>
      <c r="B22" s="82" t="s">
        <v>321</v>
      </c>
      <c r="C22" s="83" t="s">
        <v>481</v>
      </c>
      <c r="D22" s="84" t="s">
        <v>333</v>
      </c>
      <c r="E22" s="81">
        <f>13862.8+370</f>
        <v>14232.8</v>
      </c>
      <c r="F22" s="81">
        <v>13797.8</v>
      </c>
      <c r="G22" s="99">
        <v>13797.8</v>
      </c>
      <c r="J22" s="283"/>
    </row>
    <row r="23" spans="1:10" ht="37.5" x14ac:dyDescent="0.25">
      <c r="A23" s="100" t="s">
        <v>5</v>
      </c>
      <c r="B23" s="82" t="s">
        <v>321</v>
      </c>
      <c r="C23" s="83" t="s">
        <v>482</v>
      </c>
      <c r="D23" s="84" t="s">
        <v>334</v>
      </c>
      <c r="E23" s="81">
        <v>1</v>
      </c>
      <c r="F23" s="81">
        <v>1</v>
      </c>
      <c r="G23" s="105">
        <v>1</v>
      </c>
    </row>
    <row r="24" spans="1:10" ht="37.5" x14ac:dyDescent="0.25">
      <c r="A24" s="155" t="s">
        <v>6</v>
      </c>
      <c r="B24" s="156" t="s">
        <v>318</v>
      </c>
      <c r="C24" s="153" t="s">
        <v>483</v>
      </c>
      <c r="D24" s="154" t="s">
        <v>484</v>
      </c>
      <c r="E24" s="80">
        <f>E25</f>
        <v>3542.7</v>
      </c>
      <c r="F24" s="80">
        <f>F25</f>
        <v>4782.6000000000004</v>
      </c>
      <c r="G24" s="98">
        <f>G25</f>
        <v>6456.5</v>
      </c>
    </row>
    <row r="25" spans="1:10" ht="56.25" x14ac:dyDescent="0.25">
      <c r="A25" s="100" t="s">
        <v>7</v>
      </c>
      <c r="B25" s="82" t="s">
        <v>321</v>
      </c>
      <c r="C25" s="82" t="s">
        <v>335</v>
      </c>
      <c r="D25" s="158" t="s">
        <v>336</v>
      </c>
      <c r="E25" s="81">
        <v>3542.7</v>
      </c>
      <c r="F25" s="81">
        <v>4782.6000000000004</v>
      </c>
      <c r="G25" s="105">
        <v>6456.5</v>
      </c>
    </row>
    <row r="26" spans="1:10" ht="37.5" x14ac:dyDescent="0.25">
      <c r="A26" s="155" t="s">
        <v>41</v>
      </c>
      <c r="B26" s="156" t="s">
        <v>318</v>
      </c>
      <c r="C26" s="153" t="s">
        <v>337</v>
      </c>
      <c r="D26" s="154" t="s">
        <v>338</v>
      </c>
      <c r="E26" s="80">
        <f>E27+E29</f>
        <v>0</v>
      </c>
      <c r="F26" s="80">
        <f>F27+F29</f>
        <v>21.2</v>
      </c>
      <c r="G26" s="98">
        <f>G27+G29</f>
        <v>21.2</v>
      </c>
    </row>
    <row r="27" spans="1:10" ht="18.75" x14ac:dyDescent="0.25">
      <c r="A27" s="155" t="s">
        <v>44</v>
      </c>
      <c r="B27" s="156" t="s">
        <v>318</v>
      </c>
      <c r="C27" s="153" t="s">
        <v>485</v>
      </c>
      <c r="D27" s="154" t="s">
        <v>339</v>
      </c>
      <c r="E27" s="80">
        <f>E28</f>
        <v>0</v>
      </c>
      <c r="F27" s="80">
        <f>F28</f>
        <v>6.3</v>
      </c>
      <c r="G27" s="98">
        <f>G28</f>
        <v>6.3</v>
      </c>
    </row>
    <row r="28" spans="1:10" ht="56.25" x14ac:dyDescent="0.25">
      <c r="A28" s="100" t="s">
        <v>62</v>
      </c>
      <c r="B28" s="82" t="s">
        <v>10</v>
      </c>
      <c r="C28" s="83" t="s">
        <v>486</v>
      </c>
      <c r="D28" s="84" t="s">
        <v>340</v>
      </c>
      <c r="E28" s="81">
        <v>0</v>
      </c>
      <c r="F28" s="81">
        <v>6.3</v>
      </c>
      <c r="G28" s="99">
        <v>6.3</v>
      </c>
    </row>
    <row r="29" spans="1:10" ht="18.75" x14ac:dyDescent="0.25">
      <c r="A29" s="155" t="s">
        <v>45</v>
      </c>
      <c r="B29" s="156" t="s">
        <v>318</v>
      </c>
      <c r="C29" s="153" t="s">
        <v>487</v>
      </c>
      <c r="D29" s="154" t="s">
        <v>341</v>
      </c>
      <c r="E29" s="80">
        <f>E30</f>
        <v>0</v>
      </c>
      <c r="F29" s="80">
        <f>F30</f>
        <v>14.9</v>
      </c>
      <c r="G29" s="98">
        <f>G30</f>
        <v>14.9</v>
      </c>
    </row>
    <row r="30" spans="1:10" ht="18.75" x14ac:dyDescent="0.25">
      <c r="A30" s="155" t="s">
        <v>286</v>
      </c>
      <c r="B30" s="156" t="s">
        <v>318</v>
      </c>
      <c r="C30" s="153" t="s">
        <v>488</v>
      </c>
      <c r="D30" s="154" t="s">
        <v>342</v>
      </c>
      <c r="E30" s="80">
        <f>E32</f>
        <v>0</v>
      </c>
      <c r="F30" s="80">
        <f>F32</f>
        <v>14.9</v>
      </c>
      <c r="G30" s="98">
        <f>G32</f>
        <v>14.9</v>
      </c>
    </row>
    <row r="31" spans="1:10" ht="37.5" x14ac:dyDescent="0.25">
      <c r="A31" s="155" t="s">
        <v>343</v>
      </c>
      <c r="B31" s="156" t="s">
        <v>318</v>
      </c>
      <c r="C31" s="153" t="s">
        <v>489</v>
      </c>
      <c r="D31" s="154" t="s">
        <v>344</v>
      </c>
      <c r="E31" s="80">
        <f>E32</f>
        <v>0</v>
      </c>
      <c r="F31" s="80">
        <f>F32</f>
        <v>14.9</v>
      </c>
      <c r="G31" s="98">
        <f>G32</f>
        <v>14.9</v>
      </c>
    </row>
    <row r="32" spans="1:10" ht="93.75" x14ac:dyDescent="0.3">
      <c r="A32" s="100" t="s">
        <v>345</v>
      </c>
      <c r="B32" s="82" t="s">
        <v>346</v>
      </c>
      <c r="C32" s="83" t="s">
        <v>490</v>
      </c>
      <c r="D32" s="2" t="s">
        <v>491</v>
      </c>
      <c r="E32" s="81">
        <v>0</v>
      </c>
      <c r="F32" s="103">
        <v>14.9</v>
      </c>
      <c r="G32" s="101">
        <v>14.9</v>
      </c>
    </row>
    <row r="33" spans="1:7" ht="18.75" x14ac:dyDescent="0.25">
      <c r="A33" s="155" t="s">
        <v>8</v>
      </c>
      <c r="B33" s="156" t="s">
        <v>318</v>
      </c>
      <c r="C33" s="163" t="s">
        <v>492</v>
      </c>
      <c r="D33" s="154" t="s">
        <v>347</v>
      </c>
      <c r="E33" s="80">
        <f>E34+E35+E37</f>
        <v>4762.1000000000004</v>
      </c>
      <c r="F33" s="80">
        <f>F34+F35+F37</f>
        <v>3488.8000000000006</v>
      </c>
      <c r="G33" s="98">
        <f>G34+G35+G37</f>
        <v>3648.1</v>
      </c>
    </row>
    <row r="34" spans="1:7" ht="56.25" x14ac:dyDescent="0.25">
      <c r="A34" s="100" t="s">
        <v>65</v>
      </c>
      <c r="B34" s="82" t="s">
        <v>321</v>
      </c>
      <c r="C34" s="85" t="s">
        <v>493</v>
      </c>
      <c r="D34" s="84" t="s">
        <v>494</v>
      </c>
      <c r="E34" s="81">
        <v>484</v>
      </c>
      <c r="F34" s="104">
        <v>484</v>
      </c>
      <c r="G34" s="109">
        <v>484</v>
      </c>
    </row>
    <row r="35" spans="1:7" ht="56.25" x14ac:dyDescent="0.25">
      <c r="A35" s="155" t="s">
        <v>69</v>
      </c>
      <c r="B35" s="156" t="s">
        <v>318</v>
      </c>
      <c r="C35" s="163" t="s">
        <v>348</v>
      </c>
      <c r="D35" s="154" t="s">
        <v>495</v>
      </c>
      <c r="E35" s="80">
        <f>E36</f>
        <v>1</v>
      </c>
      <c r="F35" s="80">
        <f>F36</f>
        <v>1</v>
      </c>
      <c r="G35" s="98">
        <f>G36</f>
        <v>1</v>
      </c>
    </row>
    <row r="36" spans="1:7" ht="75" x14ac:dyDescent="0.25">
      <c r="A36" s="100" t="s">
        <v>72</v>
      </c>
      <c r="B36" s="82" t="s">
        <v>321</v>
      </c>
      <c r="C36" s="85" t="s">
        <v>349</v>
      </c>
      <c r="D36" s="84" t="s">
        <v>496</v>
      </c>
      <c r="E36" s="81">
        <v>1</v>
      </c>
      <c r="F36" s="81">
        <v>1</v>
      </c>
      <c r="G36" s="105">
        <v>1</v>
      </c>
    </row>
    <row r="37" spans="1:7" ht="37.5" x14ac:dyDescent="0.25">
      <c r="A37" s="155" t="s">
        <v>73</v>
      </c>
      <c r="B37" s="156" t="s">
        <v>318</v>
      </c>
      <c r="C37" s="163" t="s">
        <v>497</v>
      </c>
      <c r="D37" s="154" t="s">
        <v>350</v>
      </c>
      <c r="E37" s="80">
        <f>SUM(E38)</f>
        <v>4277.1000000000004</v>
      </c>
      <c r="F37" s="80">
        <f>SUM(F38)</f>
        <v>3003.8000000000006</v>
      </c>
      <c r="G37" s="98">
        <f>SUM(G38)</f>
        <v>3163.1</v>
      </c>
    </row>
    <row r="38" spans="1:7" ht="56.25" x14ac:dyDescent="0.25">
      <c r="A38" s="155" t="s">
        <v>74</v>
      </c>
      <c r="B38" s="156" t="s">
        <v>318</v>
      </c>
      <c r="C38" s="164" t="s">
        <v>351</v>
      </c>
      <c r="D38" s="154" t="s">
        <v>498</v>
      </c>
      <c r="E38" s="80">
        <f>SUM(E39:E45)</f>
        <v>4277.1000000000004</v>
      </c>
      <c r="F38" s="80">
        <f>SUM(F39:F45)</f>
        <v>3003.8000000000006</v>
      </c>
      <c r="G38" s="98">
        <f>SUM(G39:G45)</f>
        <v>3163.1</v>
      </c>
    </row>
    <row r="39" spans="1:7" ht="75" x14ac:dyDescent="0.25">
      <c r="A39" s="100" t="s">
        <v>352</v>
      </c>
      <c r="B39" s="82" t="s">
        <v>353</v>
      </c>
      <c r="C39" s="85" t="s">
        <v>354</v>
      </c>
      <c r="D39" s="84" t="s">
        <v>387</v>
      </c>
      <c r="E39" s="106">
        <v>3176.3</v>
      </c>
      <c r="F39" s="81">
        <v>2529.9</v>
      </c>
      <c r="G39" s="99">
        <v>2664.1</v>
      </c>
    </row>
    <row r="40" spans="1:7" ht="75" x14ac:dyDescent="0.25">
      <c r="A40" s="100" t="s">
        <v>355</v>
      </c>
      <c r="B40" s="82" t="s">
        <v>356</v>
      </c>
      <c r="C40" s="85" t="s">
        <v>354</v>
      </c>
      <c r="D40" s="84" t="s">
        <v>387</v>
      </c>
      <c r="E40" s="106">
        <v>212</v>
      </c>
      <c r="F40" s="81">
        <v>51.3</v>
      </c>
      <c r="G40" s="99">
        <v>54</v>
      </c>
    </row>
    <row r="41" spans="1:7" ht="75" x14ac:dyDescent="0.25">
      <c r="A41" s="100" t="s">
        <v>357</v>
      </c>
      <c r="B41" s="82" t="s">
        <v>358</v>
      </c>
      <c r="C41" s="85" t="s">
        <v>354</v>
      </c>
      <c r="D41" s="84" t="s">
        <v>387</v>
      </c>
      <c r="E41" s="106">
        <v>111</v>
      </c>
      <c r="F41" s="81">
        <v>59.3</v>
      </c>
      <c r="G41" s="99">
        <v>62.4</v>
      </c>
    </row>
    <row r="42" spans="1:7" ht="56.25" x14ac:dyDescent="0.25">
      <c r="A42" s="100"/>
      <c r="B42" s="82" t="s">
        <v>509</v>
      </c>
      <c r="C42" s="85" t="s">
        <v>511</v>
      </c>
      <c r="D42" s="84" t="s">
        <v>510</v>
      </c>
      <c r="E42" s="106">
        <v>120</v>
      </c>
      <c r="F42" s="81">
        <v>0</v>
      </c>
      <c r="G42" s="99">
        <v>0</v>
      </c>
    </row>
    <row r="43" spans="1:7" ht="75" x14ac:dyDescent="0.25">
      <c r="A43" s="100" t="s">
        <v>359</v>
      </c>
      <c r="B43" s="82" t="s">
        <v>360</v>
      </c>
      <c r="C43" s="85" t="s">
        <v>354</v>
      </c>
      <c r="D43" s="84" t="s">
        <v>387</v>
      </c>
      <c r="E43" s="81">
        <v>529</v>
      </c>
      <c r="F43" s="81">
        <v>262.3</v>
      </c>
      <c r="G43" s="99">
        <v>276.2</v>
      </c>
    </row>
    <row r="44" spans="1:7" ht="75" x14ac:dyDescent="0.25">
      <c r="A44" s="100" t="s">
        <v>361</v>
      </c>
      <c r="B44" s="82" t="s">
        <v>362</v>
      </c>
      <c r="C44" s="85" t="s">
        <v>354</v>
      </c>
      <c r="D44" s="84" t="s">
        <v>387</v>
      </c>
      <c r="E44" s="81">
        <v>40.799999999999997</v>
      </c>
      <c r="F44" s="81">
        <v>43</v>
      </c>
      <c r="G44" s="99">
        <v>45.3</v>
      </c>
    </row>
    <row r="45" spans="1:7" ht="75" x14ac:dyDescent="0.25">
      <c r="A45" s="100" t="s">
        <v>363</v>
      </c>
      <c r="B45" s="82" t="s">
        <v>362</v>
      </c>
      <c r="C45" s="85" t="s">
        <v>364</v>
      </c>
      <c r="D45" s="84" t="s">
        <v>388</v>
      </c>
      <c r="E45" s="106">
        <v>88</v>
      </c>
      <c r="F45" s="81">
        <v>58</v>
      </c>
      <c r="G45" s="99">
        <v>61.1</v>
      </c>
    </row>
    <row r="46" spans="1:7" ht="18.75" x14ac:dyDescent="0.25">
      <c r="A46" s="155" t="s">
        <v>14</v>
      </c>
      <c r="B46" s="156" t="s">
        <v>318</v>
      </c>
      <c r="C46" s="163" t="s">
        <v>365</v>
      </c>
      <c r="D46" s="154" t="s">
        <v>366</v>
      </c>
      <c r="E46" s="80">
        <f t="shared" ref="E46:G47" si="0">E47</f>
        <v>9402.1</v>
      </c>
      <c r="F46" s="80">
        <f t="shared" si="0"/>
        <v>9339.5</v>
      </c>
      <c r="G46" s="98">
        <f t="shared" si="0"/>
        <v>9865.5999999999985</v>
      </c>
    </row>
    <row r="47" spans="1:7" ht="37.5" x14ac:dyDescent="0.25">
      <c r="A47" s="155" t="s">
        <v>12</v>
      </c>
      <c r="B47" s="156" t="s">
        <v>318</v>
      </c>
      <c r="C47" s="163" t="s">
        <v>367</v>
      </c>
      <c r="D47" s="154" t="s">
        <v>368</v>
      </c>
      <c r="E47" s="80">
        <f>E48</f>
        <v>9402.1</v>
      </c>
      <c r="F47" s="80">
        <f t="shared" si="0"/>
        <v>9339.5</v>
      </c>
      <c r="G47" s="98">
        <f t="shared" si="0"/>
        <v>9865.5999999999985</v>
      </c>
    </row>
    <row r="48" spans="1:7" ht="18.75" x14ac:dyDescent="0.25">
      <c r="A48" s="155" t="s">
        <v>15</v>
      </c>
      <c r="B48" s="156" t="s">
        <v>318</v>
      </c>
      <c r="C48" s="163" t="s">
        <v>370</v>
      </c>
      <c r="D48" s="154" t="s">
        <v>371</v>
      </c>
      <c r="E48" s="80">
        <f>E49+E53</f>
        <v>9402.1</v>
      </c>
      <c r="F48" s="80">
        <f>F49+F53</f>
        <v>9339.5</v>
      </c>
      <c r="G48" s="98">
        <f>G49+G53</f>
        <v>9865.5999999999985</v>
      </c>
    </row>
    <row r="49" spans="1:7" ht="37.5" x14ac:dyDescent="0.25">
      <c r="A49" s="155" t="s">
        <v>13</v>
      </c>
      <c r="B49" s="156" t="s">
        <v>318</v>
      </c>
      <c r="C49" s="163" t="s">
        <v>372</v>
      </c>
      <c r="D49" s="154" t="s">
        <v>373</v>
      </c>
      <c r="E49" s="80">
        <f>E50</f>
        <v>2405</v>
      </c>
      <c r="F49" s="80">
        <f>F50</f>
        <v>2415.6000000000004</v>
      </c>
      <c r="G49" s="98">
        <f>G50</f>
        <v>2494.3999999999996</v>
      </c>
    </row>
    <row r="50" spans="1:7" ht="56.25" x14ac:dyDescent="0.25">
      <c r="A50" s="155" t="s">
        <v>369</v>
      </c>
      <c r="B50" s="156" t="s">
        <v>10</v>
      </c>
      <c r="C50" s="163" t="s">
        <v>499</v>
      </c>
      <c r="D50" s="165" t="s">
        <v>374</v>
      </c>
      <c r="E50" s="80">
        <f>E51+E52</f>
        <v>2405</v>
      </c>
      <c r="F50" s="80">
        <f>F51+F52</f>
        <v>2415.6000000000004</v>
      </c>
      <c r="G50" s="98">
        <f>G51+G52</f>
        <v>2494.3999999999996</v>
      </c>
    </row>
    <row r="51" spans="1:7" ht="75" x14ac:dyDescent="0.25">
      <c r="A51" s="100" t="s">
        <v>397</v>
      </c>
      <c r="B51" s="82" t="s">
        <v>10</v>
      </c>
      <c r="C51" s="85" t="s">
        <v>375</v>
      </c>
      <c r="D51" s="166" t="s">
        <v>376</v>
      </c>
      <c r="E51" s="81">
        <v>2398.1</v>
      </c>
      <c r="F51" s="81">
        <v>2408.3000000000002</v>
      </c>
      <c r="G51" s="105">
        <v>2486.6999999999998</v>
      </c>
    </row>
    <row r="52" spans="1:7" ht="93.75" x14ac:dyDescent="0.25">
      <c r="A52" s="100" t="s">
        <v>398</v>
      </c>
      <c r="B52" s="82" t="s">
        <v>10</v>
      </c>
      <c r="C52" s="85" t="s">
        <v>377</v>
      </c>
      <c r="D52" s="102" t="s">
        <v>500</v>
      </c>
      <c r="E52" s="81">
        <v>6.9</v>
      </c>
      <c r="F52" s="81">
        <v>7.3</v>
      </c>
      <c r="G52" s="101">
        <v>7.7</v>
      </c>
    </row>
    <row r="53" spans="1:7" ht="56.25" x14ac:dyDescent="0.25">
      <c r="A53" s="155" t="s">
        <v>399</v>
      </c>
      <c r="B53" s="156" t="s">
        <v>318</v>
      </c>
      <c r="C53" s="163" t="s">
        <v>378</v>
      </c>
      <c r="D53" s="154" t="s">
        <v>379</v>
      </c>
      <c r="E53" s="80">
        <f>E54</f>
        <v>6997.1</v>
      </c>
      <c r="F53" s="80">
        <f>F54</f>
        <v>6923.9</v>
      </c>
      <c r="G53" s="98">
        <f>G54</f>
        <v>7371.2</v>
      </c>
    </row>
    <row r="54" spans="1:7" ht="75" x14ac:dyDescent="0.25">
      <c r="A54" s="155" t="s">
        <v>400</v>
      </c>
      <c r="B54" s="156" t="s">
        <v>10</v>
      </c>
      <c r="C54" s="163" t="s">
        <v>380</v>
      </c>
      <c r="D54" s="154" t="s">
        <v>381</v>
      </c>
      <c r="E54" s="80">
        <f>E55+E56</f>
        <v>6997.1</v>
      </c>
      <c r="F54" s="80">
        <f>F55+F56</f>
        <v>6923.9</v>
      </c>
      <c r="G54" s="98">
        <f>G55+G56</f>
        <v>7371.2</v>
      </c>
    </row>
    <row r="55" spans="1:7" ht="37.5" x14ac:dyDescent="0.25">
      <c r="A55" s="100" t="s">
        <v>401</v>
      </c>
      <c r="B55" s="82" t="s">
        <v>10</v>
      </c>
      <c r="C55" s="85" t="s">
        <v>382</v>
      </c>
      <c r="D55" s="84" t="s">
        <v>383</v>
      </c>
      <c r="E55" s="81">
        <f>4276.1+427.6</f>
        <v>4703.7000000000007</v>
      </c>
      <c r="F55" s="157">
        <v>4506.8</v>
      </c>
      <c r="G55" s="105">
        <v>4745.8999999999996</v>
      </c>
    </row>
    <row r="56" spans="1:7" ht="37.5" x14ac:dyDescent="0.25">
      <c r="A56" s="100" t="s">
        <v>402</v>
      </c>
      <c r="B56" s="82" t="s">
        <v>10</v>
      </c>
      <c r="C56" s="85" t="s">
        <v>384</v>
      </c>
      <c r="D56" s="167" t="s">
        <v>385</v>
      </c>
      <c r="E56" s="81">
        <v>2293.4</v>
      </c>
      <c r="F56" s="157">
        <v>2417.1</v>
      </c>
      <c r="G56" s="105">
        <v>2625.3</v>
      </c>
    </row>
    <row r="57" spans="1:7" ht="19.5" thickBot="1" x14ac:dyDescent="0.3">
      <c r="A57" s="168"/>
      <c r="B57" s="169"/>
      <c r="C57" s="169"/>
      <c r="D57" s="170" t="s">
        <v>386</v>
      </c>
      <c r="E57" s="159">
        <f>SUM(E11+E46)</f>
        <v>71883</v>
      </c>
      <c r="F57" s="159">
        <f>SUM(F11+F46)</f>
        <v>74241.200000000012</v>
      </c>
      <c r="G57" s="171">
        <f>SUM(G11+G46)</f>
        <v>80153.799999999988</v>
      </c>
    </row>
    <row r="58" spans="1:7" ht="15.75" x14ac:dyDescent="0.25">
      <c r="A58" s="1"/>
      <c r="B58" s="1"/>
      <c r="C58" s="1"/>
      <c r="D58" s="86"/>
      <c r="E58" s="87"/>
      <c r="F58" s="91"/>
      <c r="G58" s="72"/>
    </row>
    <row r="59" spans="1:7" x14ac:dyDescent="0.25">
      <c r="F59" s="72"/>
      <c r="G59" s="72"/>
    </row>
  </sheetData>
  <mergeCells count="12">
    <mergeCell ref="F8:G8"/>
    <mergeCell ref="F1:G1"/>
    <mergeCell ref="E2:G2"/>
    <mergeCell ref="E3:G3"/>
    <mergeCell ref="E4:G4"/>
    <mergeCell ref="A6:G6"/>
    <mergeCell ref="C7:D7"/>
    <mergeCell ref="A8:A9"/>
    <mergeCell ref="B8:B9"/>
    <mergeCell ref="C8:C9"/>
    <mergeCell ref="D8:D9"/>
    <mergeCell ref="E8:E9"/>
  </mergeCells>
  <pageMargins left="0.51181102362204722" right="0.11811023622047245" top="0.35433070866141736" bottom="0.55118110236220474" header="0.31496062992125984" footer="0.31496062992125984"/>
  <pageSetup paperSize="9" scale="42" fitToHeight="2" orientation="portrait" r:id="rId1"/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W160"/>
  <sheetViews>
    <sheetView view="pageBreakPreview" zoomScale="70" zoomScaleNormal="100" zoomScaleSheetLayoutView="70" workbookViewId="0">
      <selection activeCell="G5" sqref="G5"/>
    </sheetView>
  </sheetViews>
  <sheetFormatPr defaultRowHeight="15.75" x14ac:dyDescent="0.25"/>
  <cols>
    <col min="1" max="1" width="19.5703125" style="138" customWidth="1"/>
    <col min="2" max="2" width="66.140625" style="138" customWidth="1"/>
    <col min="3" max="3" width="10" style="138" customWidth="1"/>
    <col min="4" max="4" width="14.7109375" style="138" customWidth="1"/>
    <col min="5" max="5" width="16.5703125" style="138" customWidth="1"/>
    <col min="6" max="6" width="15.140625" style="138" customWidth="1"/>
    <col min="7" max="7" width="16" style="114" customWidth="1"/>
    <col min="8" max="8" width="13.28515625" style="138" customWidth="1"/>
    <col min="9" max="9" width="19.85546875" style="139" customWidth="1"/>
    <col min="10" max="10" width="17.42578125" style="172" customWidth="1"/>
  </cols>
  <sheetData>
    <row r="1" spans="1:14" ht="19.5" x14ac:dyDescent="0.35">
      <c r="A1" s="160"/>
      <c r="B1" s="187"/>
      <c r="C1" s="8"/>
      <c r="D1" s="187"/>
      <c r="E1" s="188"/>
      <c r="F1" s="5"/>
      <c r="I1" s="183" t="s">
        <v>18</v>
      </c>
    </row>
    <row r="2" spans="1:14" ht="18.75" x14ac:dyDescent="0.3">
      <c r="A2" s="189"/>
      <c r="B2" s="187"/>
      <c r="C2" s="8"/>
      <c r="D2" s="8"/>
      <c r="E2" s="188"/>
      <c r="F2" s="5"/>
      <c r="I2" s="183" t="s">
        <v>17</v>
      </c>
    </row>
    <row r="3" spans="1:14" ht="20.25" x14ac:dyDescent="0.3">
      <c r="A3" s="189"/>
      <c r="B3" s="190"/>
      <c r="C3" s="5"/>
      <c r="D3" s="5"/>
      <c r="E3" s="5"/>
      <c r="F3" s="5"/>
      <c r="G3" s="177"/>
      <c r="I3" s="183" t="s">
        <v>16</v>
      </c>
    </row>
    <row r="4" spans="1:14" ht="18.75" x14ac:dyDescent="0.3">
      <c r="A4" s="189"/>
      <c r="B4" s="6"/>
      <c r="C4" s="7"/>
      <c r="D4" s="8"/>
      <c r="E4" s="118"/>
      <c r="F4" s="5"/>
      <c r="G4" s="286" t="s">
        <v>514</v>
      </c>
      <c r="H4" s="286"/>
      <c r="I4" s="286"/>
    </row>
    <row r="5" spans="1:14" ht="18.75" x14ac:dyDescent="0.3">
      <c r="A5" s="191"/>
      <c r="B5" s="6"/>
      <c r="C5" s="192"/>
      <c r="D5" s="193"/>
      <c r="E5" s="194"/>
      <c r="F5" s="110"/>
      <c r="G5" s="110"/>
    </row>
    <row r="6" spans="1:14" ht="35.450000000000003" customHeight="1" x14ac:dyDescent="0.25">
      <c r="A6" s="311" t="s">
        <v>516</v>
      </c>
      <c r="B6" s="311"/>
      <c r="C6" s="311"/>
      <c r="D6" s="311"/>
      <c r="E6" s="311"/>
      <c r="F6" s="311"/>
      <c r="G6" s="311"/>
      <c r="H6" s="311"/>
      <c r="I6" s="311"/>
      <c r="L6" s="88"/>
      <c r="M6" s="88"/>
      <c r="N6" s="88"/>
    </row>
    <row r="7" spans="1:14" ht="19.5" customHeight="1" x14ac:dyDescent="0.25">
      <c r="A7" s="140"/>
      <c r="B7" s="140"/>
      <c r="C7" s="140"/>
      <c r="D7" s="140"/>
      <c r="E7" s="140"/>
      <c r="F7" s="140"/>
      <c r="G7" s="140"/>
      <c r="H7" s="141"/>
      <c r="I7" s="92" t="s">
        <v>396</v>
      </c>
    </row>
    <row r="8" spans="1:14" ht="28.5" customHeight="1" x14ac:dyDescent="0.25">
      <c r="A8" s="295" t="s">
        <v>20</v>
      </c>
      <c r="B8" s="295" t="s">
        <v>21</v>
      </c>
      <c r="C8" s="295" t="s">
        <v>22</v>
      </c>
      <c r="D8" s="295" t="s">
        <v>403</v>
      </c>
      <c r="E8" s="295" t="s">
        <v>23</v>
      </c>
      <c r="F8" s="295" t="s">
        <v>24</v>
      </c>
      <c r="G8" s="297" t="s">
        <v>392</v>
      </c>
      <c r="H8" s="294" t="s">
        <v>393</v>
      </c>
      <c r="I8" s="294"/>
    </row>
    <row r="9" spans="1:14" ht="15.75" customHeight="1" x14ac:dyDescent="0.25">
      <c r="A9" s="296"/>
      <c r="B9" s="296"/>
      <c r="C9" s="296"/>
      <c r="D9" s="296"/>
      <c r="E9" s="296"/>
      <c r="F9" s="296"/>
      <c r="G9" s="298"/>
      <c r="H9" s="117" t="s">
        <v>394</v>
      </c>
      <c r="I9" s="117" t="s">
        <v>395</v>
      </c>
    </row>
    <row r="10" spans="1:14" x14ac:dyDescent="0.25">
      <c r="A10" s="111">
        <v>1</v>
      </c>
      <c r="B10" s="111">
        <v>2</v>
      </c>
      <c r="C10" s="111" t="s">
        <v>25</v>
      </c>
      <c r="D10" s="111" t="s">
        <v>26</v>
      </c>
      <c r="E10" s="111" t="s">
        <v>27</v>
      </c>
      <c r="F10" s="111" t="s">
        <v>28</v>
      </c>
      <c r="G10" s="112">
        <v>7</v>
      </c>
      <c r="H10" s="116">
        <v>8</v>
      </c>
      <c r="I10" s="116">
        <v>9</v>
      </c>
    </row>
    <row r="11" spans="1:14" ht="79.5" customHeight="1" x14ac:dyDescent="0.3">
      <c r="A11" s="10" t="s">
        <v>29</v>
      </c>
      <c r="B11" s="11" t="s">
        <v>252</v>
      </c>
      <c r="C11" s="12">
        <v>903</v>
      </c>
      <c r="D11" s="13"/>
      <c r="E11" s="13"/>
      <c r="F11" s="13"/>
      <c r="G11" s="14">
        <f>G12+G39+G43+G49+G69+G73+G90+G99+G108</f>
        <v>64991.4</v>
      </c>
      <c r="H11" s="14">
        <f>H12+H39+H43+H49+H69+H73+H90+H99+H108</f>
        <v>60711.299999999988</v>
      </c>
      <c r="I11" s="14">
        <f>I12+I39+I43+I49+I69+I73+I90+I99+I108</f>
        <v>68640.2</v>
      </c>
    </row>
    <row r="12" spans="1:14" ht="20.25" x14ac:dyDescent="0.3">
      <c r="A12" s="15" t="s">
        <v>30</v>
      </c>
      <c r="B12" s="16" t="s">
        <v>31</v>
      </c>
      <c r="C12" s="15" t="s">
        <v>10</v>
      </c>
      <c r="D12" s="15" t="s">
        <v>32</v>
      </c>
      <c r="E12" s="15"/>
      <c r="F12" s="15"/>
      <c r="G12" s="17">
        <f>G13+G25+G28</f>
        <v>27951.200000000004</v>
      </c>
      <c r="H12" s="17">
        <f>H13+H25+H28</f>
        <v>26682.9</v>
      </c>
      <c r="I12" s="17">
        <f>I13+I25+I28</f>
        <v>27538.100000000002</v>
      </c>
    </row>
    <row r="13" spans="1:14" ht="54" customHeight="1" x14ac:dyDescent="0.3">
      <c r="A13" s="18" t="s">
        <v>33</v>
      </c>
      <c r="B13" s="2" t="s">
        <v>34</v>
      </c>
      <c r="C13" s="18" t="s">
        <v>10</v>
      </c>
      <c r="D13" s="18" t="s">
        <v>35</v>
      </c>
      <c r="E13" s="18"/>
      <c r="F13" s="18"/>
      <c r="G13" s="19">
        <f>G14+G16+G20+G22</f>
        <v>16924.900000000001</v>
      </c>
      <c r="H13" s="19">
        <f>H14+H16+H20+H22</f>
        <v>16029.3</v>
      </c>
      <c r="I13" s="19">
        <f>I14+I16+I20+I22</f>
        <v>16546.400000000001</v>
      </c>
    </row>
    <row r="14" spans="1:14" ht="18.75" x14ac:dyDescent="0.3">
      <c r="A14" s="18" t="s">
        <v>36</v>
      </c>
      <c r="B14" s="20" t="s">
        <v>37</v>
      </c>
      <c r="C14" s="18" t="s">
        <v>10</v>
      </c>
      <c r="D14" s="18" t="s">
        <v>35</v>
      </c>
      <c r="E14" s="18" t="s">
        <v>38</v>
      </c>
      <c r="F14" s="18"/>
      <c r="G14" s="19">
        <f>G15</f>
        <v>1217</v>
      </c>
      <c r="H14" s="19">
        <f>H15</f>
        <v>1091.8</v>
      </c>
      <c r="I14" s="19">
        <f>I15</f>
        <v>1125.3</v>
      </c>
    </row>
    <row r="15" spans="1:14" ht="93.75" x14ac:dyDescent="0.3">
      <c r="A15" s="18" t="s">
        <v>2</v>
      </c>
      <c r="B15" s="20" t="s">
        <v>39</v>
      </c>
      <c r="C15" s="18" t="s">
        <v>10</v>
      </c>
      <c r="D15" s="18" t="s">
        <v>35</v>
      </c>
      <c r="E15" s="18" t="s">
        <v>38</v>
      </c>
      <c r="F15" s="21" t="s">
        <v>40</v>
      </c>
      <c r="G15" s="22">
        <f>838.5+252.6+96.7+29.2</f>
        <v>1217</v>
      </c>
      <c r="H15" s="186">
        <f>838.5+253.3</f>
        <v>1091.8</v>
      </c>
      <c r="I15" s="186">
        <f>838.5+286.8</f>
        <v>1125.3</v>
      </c>
    </row>
    <row r="16" spans="1:14" ht="72.75" customHeight="1" x14ac:dyDescent="0.3">
      <c r="A16" s="18" t="s">
        <v>3</v>
      </c>
      <c r="B16" s="23" t="s">
        <v>42</v>
      </c>
      <c r="C16" s="21" t="s">
        <v>10</v>
      </c>
      <c r="D16" s="18" t="s">
        <v>35</v>
      </c>
      <c r="E16" s="18" t="s">
        <v>43</v>
      </c>
      <c r="F16" s="18"/>
      <c r="G16" s="19">
        <f>G17+G18+G19</f>
        <v>13302.9</v>
      </c>
      <c r="H16" s="19">
        <f>H17+H18+H19</f>
        <v>12521.9</v>
      </c>
      <c r="I16" s="19">
        <f>I17+I18+I19</f>
        <v>12926.7</v>
      </c>
    </row>
    <row r="17" spans="1:10" ht="90" customHeight="1" x14ac:dyDescent="0.3">
      <c r="A17" s="18" t="s">
        <v>4</v>
      </c>
      <c r="B17" s="20" t="s">
        <v>39</v>
      </c>
      <c r="C17" s="21" t="s">
        <v>10</v>
      </c>
      <c r="D17" s="21" t="s">
        <v>35</v>
      </c>
      <c r="E17" s="18" t="s">
        <v>43</v>
      </c>
      <c r="F17" s="18" t="s">
        <v>40</v>
      </c>
      <c r="G17" s="19">
        <v>11176.2</v>
      </c>
      <c r="H17" s="113">
        <f>0.6+7594.2+2293.5</f>
        <v>9888.2999999999993</v>
      </c>
      <c r="I17" s="186">
        <f>0.6+7594.2+2597.2</f>
        <v>10192</v>
      </c>
    </row>
    <row r="18" spans="1:10" ht="35.25" customHeight="1" x14ac:dyDescent="0.3">
      <c r="A18" s="18" t="s">
        <v>5</v>
      </c>
      <c r="B18" s="24" t="s">
        <v>46</v>
      </c>
      <c r="C18" s="21" t="s">
        <v>10</v>
      </c>
      <c r="D18" s="21" t="s">
        <v>35</v>
      </c>
      <c r="E18" s="18" t="s">
        <v>43</v>
      </c>
      <c r="F18" s="18" t="s">
        <v>47</v>
      </c>
      <c r="G18" s="19">
        <f>2067.4+9.4+16.5-0.4</f>
        <v>2092.9</v>
      </c>
      <c r="H18" s="113">
        <f>29.9+1248.5+27+106.9+78+22.3+158.1+202.6+54.4+684.7</f>
        <v>2612.4</v>
      </c>
      <c r="I18" s="113">
        <f>31.5+1314.7+27.4+112.6+82.1+23.5+166.5+213.4+44.3+697.5</f>
        <v>2713.5</v>
      </c>
      <c r="J18" s="180"/>
    </row>
    <row r="19" spans="1:10" ht="18.75" x14ac:dyDescent="0.3">
      <c r="A19" s="18" t="s">
        <v>312</v>
      </c>
      <c r="B19" s="25" t="s">
        <v>49</v>
      </c>
      <c r="C19" s="21" t="s">
        <v>10</v>
      </c>
      <c r="D19" s="18" t="s">
        <v>35</v>
      </c>
      <c r="E19" s="18" t="s">
        <v>43</v>
      </c>
      <c r="F19" s="18" t="s">
        <v>50</v>
      </c>
      <c r="G19" s="22">
        <v>33.799999999999997</v>
      </c>
      <c r="H19" s="22">
        <f>16+4.9+0.3</f>
        <v>21.2</v>
      </c>
      <c r="I19" s="22">
        <f>16+4.9+0.3</f>
        <v>21.2</v>
      </c>
    </row>
    <row r="20" spans="1:10" ht="72" customHeight="1" x14ac:dyDescent="0.3">
      <c r="A20" s="18" t="s">
        <v>6</v>
      </c>
      <c r="B20" s="26" t="s">
        <v>51</v>
      </c>
      <c r="C20" s="21" t="s">
        <v>10</v>
      </c>
      <c r="D20" s="21" t="s">
        <v>35</v>
      </c>
      <c r="E20" s="21" t="s">
        <v>52</v>
      </c>
      <c r="F20" s="21"/>
      <c r="G20" s="22">
        <f>G21</f>
        <v>6.9</v>
      </c>
      <c r="H20" s="22">
        <f>H21</f>
        <v>7.3</v>
      </c>
      <c r="I20" s="22">
        <f>I21</f>
        <v>7.7</v>
      </c>
    </row>
    <row r="21" spans="1:10" ht="37.5" x14ac:dyDescent="0.3">
      <c r="A21" s="18" t="s">
        <v>7</v>
      </c>
      <c r="B21" s="24" t="s">
        <v>46</v>
      </c>
      <c r="C21" s="21" t="s">
        <v>10</v>
      </c>
      <c r="D21" s="21" t="s">
        <v>35</v>
      </c>
      <c r="E21" s="21" t="s">
        <v>52</v>
      </c>
      <c r="F21" s="21" t="s">
        <v>47</v>
      </c>
      <c r="G21" s="22">
        <v>6.9</v>
      </c>
      <c r="H21" s="124">
        <v>7.3</v>
      </c>
      <c r="I21" s="124">
        <v>7.7</v>
      </c>
    </row>
    <row r="22" spans="1:10" ht="70.5" customHeight="1" x14ac:dyDescent="0.3">
      <c r="A22" s="18" t="s">
        <v>53</v>
      </c>
      <c r="B22" s="27" t="s">
        <v>54</v>
      </c>
      <c r="C22" s="28" t="s">
        <v>10</v>
      </c>
      <c r="D22" s="21" t="s">
        <v>35</v>
      </c>
      <c r="E22" s="21" t="s">
        <v>55</v>
      </c>
      <c r="F22" s="21"/>
      <c r="G22" s="22">
        <f>G23+G24</f>
        <v>2398.1000000000004</v>
      </c>
      <c r="H22" s="22">
        <f>H23+H24</f>
        <v>2408.3000000000002</v>
      </c>
      <c r="I22" s="22">
        <f>I23+I24</f>
        <v>2486.6999999999998</v>
      </c>
    </row>
    <row r="23" spans="1:10" ht="93.75" x14ac:dyDescent="0.3">
      <c r="A23" s="18" t="s">
        <v>56</v>
      </c>
      <c r="B23" s="27" t="s">
        <v>39</v>
      </c>
      <c r="C23" s="28" t="s">
        <v>10</v>
      </c>
      <c r="D23" s="21" t="s">
        <v>35</v>
      </c>
      <c r="E23" s="21" t="s">
        <v>55</v>
      </c>
      <c r="F23" s="21" t="s">
        <v>40</v>
      </c>
      <c r="G23" s="22">
        <v>2208.8000000000002</v>
      </c>
      <c r="H23" s="186">
        <f>2408.3-H24</f>
        <v>2208.8000000000002</v>
      </c>
      <c r="I23" s="186">
        <f>2486.7-I24</f>
        <v>2276.6999999999998</v>
      </c>
    </row>
    <row r="24" spans="1:10" ht="35.25" customHeight="1" x14ac:dyDescent="0.3">
      <c r="A24" s="18" t="s">
        <v>57</v>
      </c>
      <c r="B24" s="26" t="s">
        <v>46</v>
      </c>
      <c r="C24" s="28" t="s">
        <v>10</v>
      </c>
      <c r="D24" s="21" t="s">
        <v>35</v>
      </c>
      <c r="E24" s="21" t="s">
        <v>55</v>
      </c>
      <c r="F24" s="21" t="s">
        <v>47</v>
      </c>
      <c r="G24" s="22">
        <v>189.3</v>
      </c>
      <c r="H24" s="126">
        <v>199.5</v>
      </c>
      <c r="I24" s="126">
        <v>210</v>
      </c>
    </row>
    <row r="25" spans="1:10" s="3" customFormat="1" ht="18.75" x14ac:dyDescent="0.3">
      <c r="A25" s="29" t="s">
        <v>41</v>
      </c>
      <c r="B25" s="30" t="s">
        <v>58</v>
      </c>
      <c r="C25" s="31" t="s">
        <v>10</v>
      </c>
      <c r="D25" s="31" t="s">
        <v>59</v>
      </c>
      <c r="E25" s="31"/>
      <c r="F25" s="31"/>
      <c r="G25" s="32">
        <f t="shared" ref="G25:I26" si="0">G26</f>
        <v>65</v>
      </c>
      <c r="H25" s="32">
        <f t="shared" si="0"/>
        <v>65</v>
      </c>
      <c r="I25" s="32">
        <f t="shared" si="0"/>
        <v>65</v>
      </c>
      <c r="J25" s="173"/>
    </row>
    <row r="26" spans="1:10" ht="18.75" x14ac:dyDescent="0.3">
      <c r="A26" s="18" t="s">
        <v>44</v>
      </c>
      <c r="B26" s="27" t="s">
        <v>60</v>
      </c>
      <c r="C26" s="28" t="s">
        <v>10</v>
      </c>
      <c r="D26" s="21" t="s">
        <v>59</v>
      </c>
      <c r="E26" s="21" t="s">
        <v>61</v>
      </c>
      <c r="F26" s="21"/>
      <c r="G26" s="22">
        <f t="shared" si="0"/>
        <v>65</v>
      </c>
      <c r="H26" s="22">
        <f t="shared" si="0"/>
        <v>65</v>
      </c>
      <c r="I26" s="22">
        <f t="shared" si="0"/>
        <v>65</v>
      </c>
    </row>
    <row r="27" spans="1:10" ht="18.75" x14ac:dyDescent="0.3">
      <c r="A27" s="18" t="s">
        <v>62</v>
      </c>
      <c r="B27" s="27" t="s">
        <v>49</v>
      </c>
      <c r="C27" s="28" t="s">
        <v>10</v>
      </c>
      <c r="D27" s="21" t="s">
        <v>59</v>
      </c>
      <c r="E27" s="21" t="s">
        <v>61</v>
      </c>
      <c r="F27" s="21" t="s">
        <v>50</v>
      </c>
      <c r="G27" s="22">
        <v>65</v>
      </c>
      <c r="H27" s="186">
        <v>65</v>
      </c>
      <c r="I27" s="186">
        <v>65</v>
      </c>
    </row>
    <row r="28" spans="1:10" ht="40.5" x14ac:dyDescent="0.3">
      <c r="A28" s="13" t="s">
        <v>8</v>
      </c>
      <c r="B28" s="33" t="s">
        <v>63</v>
      </c>
      <c r="C28" s="34" t="s">
        <v>10</v>
      </c>
      <c r="D28" s="13" t="s">
        <v>64</v>
      </c>
      <c r="E28" s="13"/>
      <c r="F28" s="13"/>
      <c r="G28" s="14">
        <f>G29+G33+G31+G37</f>
        <v>10961.300000000001</v>
      </c>
      <c r="H28" s="14">
        <f>H29+H33+H31+H37</f>
        <v>10588.6</v>
      </c>
      <c r="I28" s="14">
        <f>I29+I33+I31+I37</f>
        <v>10926.7</v>
      </c>
    </row>
    <row r="29" spans="1:10" ht="20.25" customHeight="1" x14ac:dyDescent="0.3">
      <c r="A29" s="18" t="s">
        <v>65</v>
      </c>
      <c r="B29" s="35" t="s">
        <v>66</v>
      </c>
      <c r="C29" s="36" t="s">
        <v>10</v>
      </c>
      <c r="D29" s="18" t="s">
        <v>64</v>
      </c>
      <c r="E29" s="21" t="s">
        <v>67</v>
      </c>
      <c r="F29" s="18"/>
      <c r="G29" s="37">
        <f>G30</f>
        <v>396</v>
      </c>
      <c r="H29" s="37" t="str">
        <f>H30</f>
        <v>417,4</v>
      </c>
      <c r="I29" s="37">
        <f>I30</f>
        <v>440</v>
      </c>
    </row>
    <row r="30" spans="1:10" ht="37.5" x14ac:dyDescent="0.3">
      <c r="A30" s="21" t="s">
        <v>68</v>
      </c>
      <c r="B30" s="26" t="s">
        <v>46</v>
      </c>
      <c r="C30" s="28" t="s">
        <v>10</v>
      </c>
      <c r="D30" s="21" t="s">
        <v>64</v>
      </c>
      <c r="E30" s="21" t="s">
        <v>67</v>
      </c>
      <c r="F30" s="21" t="s">
        <v>47</v>
      </c>
      <c r="G30" s="22">
        <v>396</v>
      </c>
      <c r="H30" s="18" t="s">
        <v>407</v>
      </c>
      <c r="I30" s="126">
        <v>440</v>
      </c>
    </row>
    <row r="31" spans="1:10" ht="18.75" x14ac:dyDescent="0.3">
      <c r="A31" s="21" t="s">
        <v>69</v>
      </c>
      <c r="B31" s="26" t="s">
        <v>273</v>
      </c>
      <c r="C31" s="28" t="s">
        <v>10</v>
      </c>
      <c r="D31" s="21" t="s">
        <v>64</v>
      </c>
      <c r="E31" s="21" t="s">
        <v>274</v>
      </c>
      <c r="F31" s="21"/>
      <c r="G31" s="22">
        <f>G32</f>
        <v>0</v>
      </c>
      <c r="H31" s="22">
        <f>H32</f>
        <v>104.69999999999999</v>
      </c>
      <c r="I31" s="22">
        <f>I32</f>
        <v>110.19999999999999</v>
      </c>
    </row>
    <row r="32" spans="1:10" s="9" customFormat="1" ht="37.5" x14ac:dyDescent="0.3">
      <c r="A32" s="21" t="s">
        <v>72</v>
      </c>
      <c r="B32" s="26" t="s">
        <v>46</v>
      </c>
      <c r="C32" s="28" t="s">
        <v>10</v>
      </c>
      <c r="D32" s="21" t="s">
        <v>64</v>
      </c>
      <c r="E32" s="21" t="s">
        <v>274</v>
      </c>
      <c r="F32" s="21" t="s">
        <v>47</v>
      </c>
      <c r="G32" s="22">
        <v>0</v>
      </c>
      <c r="H32" s="123">
        <f>33.4+71.3</f>
        <v>104.69999999999999</v>
      </c>
      <c r="I32" s="124">
        <f>35.1+75.1</f>
        <v>110.19999999999999</v>
      </c>
      <c r="J32" s="174"/>
    </row>
    <row r="33" spans="1:9" ht="74.25" customHeight="1" x14ac:dyDescent="0.3">
      <c r="A33" s="21" t="s">
        <v>73</v>
      </c>
      <c r="B33" s="38" t="s">
        <v>70</v>
      </c>
      <c r="C33" s="28" t="s">
        <v>10</v>
      </c>
      <c r="D33" s="21" t="s">
        <v>64</v>
      </c>
      <c r="E33" s="21" t="s">
        <v>71</v>
      </c>
      <c r="F33" s="21"/>
      <c r="G33" s="22">
        <f>G34+G35+G36</f>
        <v>10545.300000000001</v>
      </c>
      <c r="H33" s="22">
        <f>H34+H35+H36</f>
        <v>10045.5</v>
      </c>
      <c r="I33" s="22">
        <f>I34+I35+I36</f>
        <v>10354.4</v>
      </c>
    </row>
    <row r="34" spans="1:9" ht="90.75" customHeight="1" x14ac:dyDescent="0.3">
      <c r="A34" s="21" t="s">
        <v>74</v>
      </c>
      <c r="B34" s="38" t="s">
        <v>39</v>
      </c>
      <c r="C34" s="28" t="s">
        <v>10</v>
      </c>
      <c r="D34" s="21" t="s">
        <v>64</v>
      </c>
      <c r="E34" s="39" t="s">
        <v>71</v>
      </c>
      <c r="F34" s="21" t="s">
        <v>40</v>
      </c>
      <c r="G34" s="22">
        <v>10488.7</v>
      </c>
      <c r="H34" s="186">
        <f>7619.5+2301.1</f>
        <v>9920.6</v>
      </c>
      <c r="I34" s="186">
        <f>7619.5+2605.9</f>
        <v>10225.4</v>
      </c>
    </row>
    <row r="35" spans="1:9" ht="35.25" customHeight="1" x14ac:dyDescent="0.3">
      <c r="A35" s="21" t="s">
        <v>275</v>
      </c>
      <c r="B35" s="26" t="s">
        <v>46</v>
      </c>
      <c r="C35" s="28" t="s">
        <v>10</v>
      </c>
      <c r="D35" s="21" t="s">
        <v>64</v>
      </c>
      <c r="E35" s="21" t="s">
        <v>71</v>
      </c>
      <c r="F35" s="21" t="s">
        <v>47</v>
      </c>
      <c r="G35" s="22">
        <v>56.5</v>
      </c>
      <c r="H35" s="123">
        <f>7.3+53.5+2.9+13.1+48</f>
        <v>124.8</v>
      </c>
      <c r="I35" s="125">
        <f>7.7+56.3+3.1+13.8+48</f>
        <v>128.89999999999998</v>
      </c>
    </row>
    <row r="36" spans="1:9" ht="21.75" customHeight="1" x14ac:dyDescent="0.3">
      <c r="A36" s="21" t="s">
        <v>276</v>
      </c>
      <c r="B36" s="25" t="s">
        <v>49</v>
      </c>
      <c r="C36" s="28" t="s">
        <v>10</v>
      </c>
      <c r="D36" s="21" t="s">
        <v>64</v>
      </c>
      <c r="E36" s="21" t="s">
        <v>71</v>
      </c>
      <c r="F36" s="21" t="s">
        <v>50</v>
      </c>
      <c r="G36" s="22">
        <v>0.1</v>
      </c>
      <c r="H36" s="124">
        <v>0.1</v>
      </c>
      <c r="I36" s="18" t="s">
        <v>406</v>
      </c>
    </row>
    <row r="37" spans="1:9" ht="55.5" customHeight="1" x14ac:dyDescent="0.3">
      <c r="A37" s="21" t="s">
        <v>75</v>
      </c>
      <c r="B37" s="129" t="s">
        <v>427</v>
      </c>
      <c r="C37" s="28" t="s">
        <v>10</v>
      </c>
      <c r="D37" s="21" t="s">
        <v>64</v>
      </c>
      <c r="E37" s="39" t="s">
        <v>428</v>
      </c>
      <c r="F37" s="21"/>
      <c r="G37" s="22">
        <f>G38</f>
        <v>20</v>
      </c>
      <c r="H37" s="22">
        <f>H38</f>
        <v>21</v>
      </c>
      <c r="I37" s="22">
        <f>I38</f>
        <v>22.1</v>
      </c>
    </row>
    <row r="38" spans="1:9" ht="38.25" customHeight="1" x14ac:dyDescent="0.3">
      <c r="A38" s="21" t="s">
        <v>78</v>
      </c>
      <c r="B38" s="26" t="s">
        <v>46</v>
      </c>
      <c r="C38" s="28" t="s">
        <v>10</v>
      </c>
      <c r="D38" s="21" t="s">
        <v>64</v>
      </c>
      <c r="E38" s="39" t="s">
        <v>428</v>
      </c>
      <c r="F38" s="21" t="s">
        <v>47</v>
      </c>
      <c r="G38" s="22">
        <v>20</v>
      </c>
      <c r="H38" s="131">
        <v>21</v>
      </c>
      <c r="I38" s="130">
        <v>22.1</v>
      </c>
    </row>
    <row r="39" spans="1:9" ht="37.5" customHeight="1" x14ac:dyDescent="0.3">
      <c r="A39" s="15" t="s">
        <v>14</v>
      </c>
      <c r="B39" s="40" t="s">
        <v>79</v>
      </c>
      <c r="C39" s="41" t="s">
        <v>10</v>
      </c>
      <c r="D39" s="15" t="s">
        <v>80</v>
      </c>
      <c r="E39" s="15"/>
      <c r="F39" s="15"/>
      <c r="G39" s="17">
        <f>G40</f>
        <v>18.2</v>
      </c>
      <c r="H39" s="17">
        <f t="shared" ref="H39:I41" si="1">H40</f>
        <v>87.8</v>
      </c>
      <c r="I39" s="17">
        <f t="shared" si="1"/>
        <v>96</v>
      </c>
    </row>
    <row r="40" spans="1:9" ht="56.25" x14ac:dyDescent="0.3">
      <c r="A40" s="21" t="s">
        <v>12</v>
      </c>
      <c r="B40" s="2" t="s">
        <v>81</v>
      </c>
      <c r="C40" s="28" t="s">
        <v>10</v>
      </c>
      <c r="D40" s="21" t="s">
        <v>82</v>
      </c>
      <c r="E40" s="21"/>
      <c r="F40" s="21"/>
      <c r="G40" s="22">
        <f>G41</f>
        <v>18.2</v>
      </c>
      <c r="H40" s="22">
        <f t="shared" si="1"/>
        <v>87.8</v>
      </c>
      <c r="I40" s="22">
        <f t="shared" si="1"/>
        <v>96</v>
      </c>
    </row>
    <row r="41" spans="1:9" ht="147" customHeight="1" x14ac:dyDescent="0.3">
      <c r="A41" s="21" t="s">
        <v>15</v>
      </c>
      <c r="B41" s="42" t="s">
        <v>83</v>
      </c>
      <c r="C41" s="28" t="s">
        <v>10</v>
      </c>
      <c r="D41" s="21" t="s">
        <v>82</v>
      </c>
      <c r="E41" s="21" t="s">
        <v>84</v>
      </c>
      <c r="F41" s="21"/>
      <c r="G41" s="22">
        <f>G42</f>
        <v>18.2</v>
      </c>
      <c r="H41" s="22">
        <f t="shared" si="1"/>
        <v>87.8</v>
      </c>
      <c r="I41" s="22">
        <f t="shared" si="1"/>
        <v>96</v>
      </c>
    </row>
    <row r="42" spans="1:9" ht="37.5" x14ac:dyDescent="0.3">
      <c r="A42" s="21" t="s">
        <v>13</v>
      </c>
      <c r="B42" s="26" t="s">
        <v>46</v>
      </c>
      <c r="C42" s="28" t="s">
        <v>10</v>
      </c>
      <c r="D42" s="21" t="s">
        <v>82</v>
      </c>
      <c r="E42" s="21" t="s">
        <v>84</v>
      </c>
      <c r="F42" s="21" t="s">
        <v>47</v>
      </c>
      <c r="G42" s="22">
        <v>18.2</v>
      </c>
      <c r="H42" s="124">
        <v>87.8</v>
      </c>
      <c r="I42" s="123">
        <v>96</v>
      </c>
    </row>
    <row r="43" spans="1:9" ht="20.25" x14ac:dyDescent="0.3">
      <c r="A43" s="15" t="s">
        <v>25</v>
      </c>
      <c r="B43" s="40" t="s">
        <v>85</v>
      </c>
      <c r="C43" s="41" t="s">
        <v>10</v>
      </c>
      <c r="D43" s="15" t="s">
        <v>86</v>
      </c>
      <c r="E43" s="15"/>
      <c r="F43" s="15"/>
      <c r="G43" s="17">
        <f>G44</f>
        <v>20</v>
      </c>
      <c r="H43" s="17">
        <f t="shared" ref="H43:I45" si="2">H44</f>
        <v>21.2</v>
      </c>
      <c r="I43" s="17">
        <f t="shared" si="2"/>
        <v>22.2</v>
      </c>
    </row>
    <row r="44" spans="1:9" ht="18.75" x14ac:dyDescent="0.3">
      <c r="A44" s="21" t="s">
        <v>445</v>
      </c>
      <c r="B44" s="43" t="s">
        <v>87</v>
      </c>
      <c r="C44" s="28" t="s">
        <v>10</v>
      </c>
      <c r="D44" s="21" t="s">
        <v>88</v>
      </c>
      <c r="E44" s="39"/>
      <c r="F44" s="21"/>
      <c r="G44" s="22">
        <f>G45+G47</f>
        <v>20</v>
      </c>
      <c r="H44" s="22">
        <f>H45+H47</f>
        <v>21.2</v>
      </c>
      <c r="I44" s="22">
        <f>I45+I47</f>
        <v>22.2</v>
      </c>
    </row>
    <row r="45" spans="1:9" ht="75" x14ac:dyDescent="0.3">
      <c r="A45" s="21" t="s">
        <v>308</v>
      </c>
      <c r="B45" s="44" t="s">
        <v>283</v>
      </c>
      <c r="C45" s="28" t="s">
        <v>10</v>
      </c>
      <c r="D45" s="21" t="s">
        <v>88</v>
      </c>
      <c r="E45" s="39" t="s">
        <v>89</v>
      </c>
      <c r="F45" s="21"/>
      <c r="G45" s="22">
        <f>G46</f>
        <v>10</v>
      </c>
      <c r="H45" s="22" t="str">
        <f t="shared" si="2"/>
        <v>10,6</v>
      </c>
      <c r="I45" s="22">
        <f t="shared" si="2"/>
        <v>11.1</v>
      </c>
    </row>
    <row r="46" spans="1:9" ht="37.5" x14ac:dyDescent="0.3">
      <c r="A46" s="21" t="s">
        <v>287</v>
      </c>
      <c r="B46" s="26" t="s">
        <v>46</v>
      </c>
      <c r="C46" s="28" t="s">
        <v>10</v>
      </c>
      <c r="D46" s="21" t="s">
        <v>88</v>
      </c>
      <c r="E46" s="39" t="s">
        <v>89</v>
      </c>
      <c r="F46" s="21" t="s">
        <v>47</v>
      </c>
      <c r="G46" s="22">
        <v>10</v>
      </c>
      <c r="H46" s="18" t="s">
        <v>413</v>
      </c>
      <c r="I46" s="124">
        <v>11.1</v>
      </c>
    </row>
    <row r="47" spans="1:9" ht="75" x14ac:dyDescent="0.3">
      <c r="A47" s="21" t="s">
        <v>422</v>
      </c>
      <c r="B47" s="44" t="s">
        <v>424</v>
      </c>
      <c r="C47" s="28" t="s">
        <v>10</v>
      </c>
      <c r="D47" s="21" t="s">
        <v>88</v>
      </c>
      <c r="E47" s="39" t="s">
        <v>425</v>
      </c>
      <c r="F47" s="21"/>
      <c r="G47" s="22">
        <f>G48</f>
        <v>10</v>
      </c>
      <c r="H47" s="22" t="str">
        <f>H48</f>
        <v>10,6</v>
      </c>
      <c r="I47" s="22">
        <f>I48</f>
        <v>11.1</v>
      </c>
    </row>
    <row r="48" spans="1:9" ht="37.5" x14ac:dyDescent="0.3">
      <c r="A48" s="21" t="s">
        <v>423</v>
      </c>
      <c r="B48" s="26" t="s">
        <v>46</v>
      </c>
      <c r="C48" s="28" t="s">
        <v>10</v>
      </c>
      <c r="D48" s="21" t="s">
        <v>88</v>
      </c>
      <c r="E48" s="39" t="s">
        <v>425</v>
      </c>
      <c r="F48" s="21" t="s">
        <v>47</v>
      </c>
      <c r="G48" s="22">
        <v>10</v>
      </c>
      <c r="H48" s="21" t="s">
        <v>413</v>
      </c>
      <c r="I48" s="132">
        <v>11.1</v>
      </c>
    </row>
    <row r="49" spans="1:10" ht="40.5" x14ac:dyDescent="0.3">
      <c r="A49" s="15" t="s">
        <v>26</v>
      </c>
      <c r="B49" s="40" t="s">
        <v>90</v>
      </c>
      <c r="C49" s="41" t="s">
        <v>10</v>
      </c>
      <c r="D49" s="15" t="s">
        <v>91</v>
      </c>
      <c r="E49" s="45"/>
      <c r="F49" s="15"/>
      <c r="G49" s="17">
        <f>G50</f>
        <v>19928.599999999999</v>
      </c>
      <c r="H49" s="17">
        <f>H50</f>
        <v>16971.8</v>
      </c>
      <c r="I49" s="17">
        <f>I50</f>
        <v>22851.3</v>
      </c>
    </row>
    <row r="50" spans="1:10" ht="18.75" x14ac:dyDescent="0.3">
      <c r="A50" s="21" t="s">
        <v>203</v>
      </c>
      <c r="B50" s="27" t="s">
        <v>92</v>
      </c>
      <c r="C50" s="28" t="s">
        <v>10</v>
      </c>
      <c r="D50" s="21" t="s">
        <v>93</v>
      </c>
      <c r="E50" s="39"/>
      <c r="F50" s="21"/>
      <c r="G50" s="22">
        <f>G51+G53+G57+G59+G61+G63+G65+G67+G55</f>
        <v>19928.599999999999</v>
      </c>
      <c r="H50" s="22">
        <f>H51+H53+H57+H59+H61+H63+H65+H67+H55</f>
        <v>16971.8</v>
      </c>
      <c r="I50" s="22">
        <f>I51+I53+I57+I59+I61+I63+I65+I67+I55</f>
        <v>22851.3</v>
      </c>
    </row>
    <row r="51" spans="1:10" ht="37.5" x14ac:dyDescent="0.3">
      <c r="A51" s="31" t="s">
        <v>309</v>
      </c>
      <c r="B51" s="48" t="s">
        <v>94</v>
      </c>
      <c r="C51" s="46" t="s">
        <v>10</v>
      </c>
      <c r="D51" s="31" t="s">
        <v>93</v>
      </c>
      <c r="E51" s="47" t="s">
        <v>95</v>
      </c>
      <c r="F51" s="31"/>
      <c r="G51" s="32">
        <f>G52</f>
        <v>350.1</v>
      </c>
      <c r="H51" s="32">
        <f>H52</f>
        <v>340.7</v>
      </c>
      <c r="I51" s="32">
        <f>I52</f>
        <v>334.3</v>
      </c>
    </row>
    <row r="52" spans="1:10" ht="33.75" customHeight="1" x14ac:dyDescent="0.3">
      <c r="A52" s="21" t="s">
        <v>288</v>
      </c>
      <c r="B52" s="26" t="s">
        <v>46</v>
      </c>
      <c r="C52" s="21" t="s">
        <v>10</v>
      </c>
      <c r="D52" s="21" t="s">
        <v>93</v>
      </c>
      <c r="E52" s="39" t="s">
        <v>95</v>
      </c>
      <c r="F52" s="21" t="s">
        <v>47</v>
      </c>
      <c r="G52" s="22">
        <v>350.1</v>
      </c>
      <c r="H52" s="124">
        <v>340.7</v>
      </c>
      <c r="I52" s="124">
        <v>334.3</v>
      </c>
    </row>
    <row r="53" spans="1:10" ht="93.75" x14ac:dyDescent="0.3">
      <c r="A53" s="31" t="s">
        <v>277</v>
      </c>
      <c r="B53" s="48" t="s">
        <v>96</v>
      </c>
      <c r="C53" s="31" t="s">
        <v>10</v>
      </c>
      <c r="D53" s="31" t="s">
        <v>93</v>
      </c>
      <c r="E53" s="47" t="s">
        <v>246</v>
      </c>
      <c r="F53" s="31"/>
      <c r="G53" s="32">
        <f>G54</f>
        <v>250</v>
      </c>
      <c r="H53" s="32">
        <f>H54</f>
        <v>196.5</v>
      </c>
      <c r="I53" s="32">
        <f>I54</f>
        <v>189.10000000000002</v>
      </c>
    </row>
    <row r="54" spans="1:10" ht="37.5" x14ac:dyDescent="0.3">
      <c r="A54" s="21" t="s">
        <v>289</v>
      </c>
      <c r="B54" s="26" t="s">
        <v>46</v>
      </c>
      <c r="C54" s="21" t="s">
        <v>10</v>
      </c>
      <c r="D54" s="21" t="s">
        <v>93</v>
      </c>
      <c r="E54" s="39" t="s">
        <v>246</v>
      </c>
      <c r="F54" s="21" t="s">
        <v>47</v>
      </c>
      <c r="G54" s="22">
        <v>250</v>
      </c>
      <c r="H54" s="186">
        <v>196.5</v>
      </c>
      <c r="I54" s="186">
        <f>17.4+161.4+10.3</f>
        <v>189.10000000000002</v>
      </c>
    </row>
    <row r="55" spans="1:10" s="3" customFormat="1" ht="56.25" x14ac:dyDescent="0.3">
      <c r="A55" s="31" t="s">
        <v>278</v>
      </c>
      <c r="B55" s="279" t="s">
        <v>505</v>
      </c>
      <c r="C55" s="31" t="s">
        <v>10</v>
      </c>
      <c r="D55" s="31" t="s">
        <v>93</v>
      </c>
      <c r="E55" s="282" t="s">
        <v>506</v>
      </c>
      <c r="F55" s="281"/>
      <c r="G55" s="32">
        <f>G56</f>
        <v>60</v>
      </c>
      <c r="H55" s="32">
        <f>H56</f>
        <v>0</v>
      </c>
      <c r="I55" s="32">
        <f>I56</f>
        <v>0</v>
      </c>
      <c r="J55" s="173"/>
    </row>
    <row r="56" spans="1:10" s="54" customFormat="1" ht="44.25" customHeight="1" x14ac:dyDescent="0.3">
      <c r="A56" s="21" t="s">
        <v>290</v>
      </c>
      <c r="B56" s="158" t="s">
        <v>46</v>
      </c>
      <c r="C56" s="21" t="s">
        <v>10</v>
      </c>
      <c r="D56" s="75" t="s">
        <v>93</v>
      </c>
      <c r="E56" s="82" t="s">
        <v>506</v>
      </c>
      <c r="F56" s="21" t="s">
        <v>47</v>
      </c>
      <c r="G56" s="22">
        <v>60</v>
      </c>
      <c r="H56" s="144">
        <v>0</v>
      </c>
      <c r="I56" s="144">
        <v>0</v>
      </c>
      <c r="J56" s="172"/>
    </row>
    <row r="57" spans="1:10" s="3" customFormat="1" ht="39" customHeight="1" x14ac:dyDescent="0.3">
      <c r="A57" s="31" t="s">
        <v>279</v>
      </c>
      <c r="B57" s="48" t="s">
        <v>97</v>
      </c>
      <c r="C57" s="46" t="s">
        <v>10</v>
      </c>
      <c r="D57" s="31" t="s">
        <v>93</v>
      </c>
      <c r="E57" s="47" t="s">
        <v>98</v>
      </c>
      <c r="F57" s="31"/>
      <c r="G57" s="32">
        <f>G58</f>
        <v>4262</v>
      </c>
      <c r="H57" s="32">
        <f>H58</f>
        <v>4807.1000000000004</v>
      </c>
      <c r="I57" s="32">
        <f>I58</f>
        <v>1006.4000000000005</v>
      </c>
      <c r="J57" s="173"/>
    </row>
    <row r="58" spans="1:10" ht="33.75" customHeight="1" x14ac:dyDescent="0.3">
      <c r="A58" s="21" t="s">
        <v>291</v>
      </c>
      <c r="B58" s="26" t="s">
        <v>46</v>
      </c>
      <c r="C58" s="28" t="s">
        <v>10</v>
      </c>
      <c r="D58" s="21" t="s">
        <v>93</v>
      </c>
      <c r="E58" s="39" t="s">
        <v>98</v>
      </c>
      <c r="F58" s="21" t="s">
        <v>47</v>
      </c>
      <c r="G58" s="22">
        <v>4262</v>
      </c>
      <c r="H58" s="113">
        <v>4807.1000000000004</v>
      </c>
      <c r="I58" s="113">
        <f>4781.3+201.1-3976</f>
        <v>1006.4000000000005</v>
      </c>
      <c r="J58" s="181"/>
    </row>
    <row r="59" spans="1:10" s="3" customFormat="1" ht="37.5" x14ac:dyDescent="0.3">
      <c r="A59" s="31" t="s">
        <v>280</v>
      </c>
      <c r="B59" s="48" t="s">
        <v>99</v>
      </c>
      <c r="C59" s="46" t="s">
        <v>10</v>
      </c>
      <c r="D59" s="31" t="s">
        <v>93</v>
      </c>
      <c r="E59" s="47" t="s">
        <v>247</v>
      </c>
      <c r="F59" s="31"/>
      <c r="G59" s="32">
        <f>G60</f>
        <v>250.1</v>
      </c>
      <c r="H59" s="32">
        <f>H60</f>
        <v>300.10000000000002</v>
      </c>
      <c r="I59" s="32">
        <f>I60</f>
        <v>95.2</v>
      </c>
      <c r="J59" s="173"/>
    </row>
    <row r="60" spans="1:10" ht="37.5" x14ac:dyDescent="0.3">
      <c r="A60" s="21" t="s">
        <v>292</v>
      </c>
      <c r="B60" s="26" t="s">
        <v>46</v>
      </c>
      <c r="C60" s="28" t="s">
        <v>10</v>
      </c>
      <c r="D60" s="21" t="s">
        <v>93</v>
      </c>
      <c r="E60" s="39" t="s">
        <v>247</v>
      </c>
      <c r="F60" s="21" t="s">
        <v>47</v>
      </c>
      <c r="G60" s="22">
        <v>250.1</v>
      </c>
      <c r="H60" s="124">
        <v>300.10000000000002</v>
      </c>
      <c r="I60" s="124">
        <v>95.2</v>
      </c>
    </row>
    <row r="61" spans="1:10" s="3" customFormat="1" ht="74.25" customHeight="1" x14ac:dyDescent="0.3">
      <c r="A61" s="31" t="s">
        <v>281</v>
      </c>
      <c r="B61" s="48" t="s">
        <v>100</v>
      </c>
      <c r="C61" s="46" t="s">
        <v>10</v>
      </c>
      <c r="D61" s="31" t="s">
        <v>93</v>
      </c>
      <c r="E61" s="47" t="s">
        <v>248</v>
      </c>
      <c r="F61" s="31"/>
      <c r="G61" s="32">
        <f>G62</f>
        <v>624.6</v>
      </c>
      <c r="H61" s="32">
        <f>H62</f>
        <v>750</v>
      </c>
      <c r="I61" s="32">
        <f>I62</f>
        <v>849.3</v>
      </c>
      <c r="J61" s="173"/>
    </row>
    <row r="62" spans="1:10" ht="37.5" x14ac:dyDescent="0.3">
      <c r="A62" s="21" t="s">
        <v>293</v>
      </c>
      <c r="B62" s="26" t="s">
        <v>46</v>
      </c>
      <c r="C62" s="28" t="s">
        <v>10</v>
      </c>
      <c r="D62" s="21" t="s">
        <v>93</v>
      </c>
      <c r="E62" s="39" t="s">
        <v>248</v>
      </c>
      <c r="F62" s="21" t="s">
        <v>47</v>
      </c>
      <c r="G62" s="22">
        <v>624.6</v>
      </c>
      <c r="H62" s="126">
        <v>750</v>
      </c>
      <c r="I62" s="124">
        <v>849.3</v>
      </c>
    </row>
    <row r="63" spans="1:10" ht="38.25" customHeight="1" x14ac:dyDescent="0.3">
      <c r="A63" s="31" t="s">
        <v>282</v>
      </c>
      <c r="B63" s="48" t="s">
        <v>101</v>
      </c>
      <c r="C63" s="46" t="s">
        <v>10</v>
      </c>
      <c r="D63" s="31" t="s">
        <v>93</v>
      </c>
      <c r="E63" s="47" t="s">
        <v>249</v>
      </c>
      <c r="F63" s="31"/>
      <c r="G63" s="32">
        <f>G64</f>
        <v>4251.2</v>
      </c>
      <c r="H63" s="32">
        <f>H64</f>
        <v>3934.9</v>
      </c>
      <c r="I63" s="32">
        <f>I64</f>
        <v>2736.7</v>
      </c>
    </row>
    <row r="64" spans="1:10" ht="37.5" x14ac:dyDescent="0.3">
      <c r="A64" s="21" t="s">
        <v>294</v>
      </c>
      <c r="B64" s="26" t="s">
        <v>46</v>
      </c>
      <c r="C64" s="28" t="s">
        <v>10</v>
      </c>
      <c r="D64" s="21" t="s">
        <v>93</v>
      </c>
      <c r="E64" s="39" t="s">
        <v>249</v>
      </c>
      <c r="F64" s="21" t="s">
        <v>47</v>
      </c>
      <c r="G64" s="22">
        <v>4251.2</v>
      </c>
      <c r="H64" s="113">
        <f>6.9+1235.1+6.4+2686.5</f>
        <v>3934.9</v>
      </c>
      <c r="I64" s="186">
        <f>4.4+839.6+6.7+1886</f>
        <v>2736.7</v>
      </c>
      <c r="J64" s="178"/>
    </row>
    <row r="65" spans="1:10" ht="57" customHeight="1" x14ac:dyDescent="0.3">
      <c r="A65" s="31" t="s">
        <v>452</v>
      </c>
      <c r="B65" s="30" t="s">
        <v>102</v>
      </c>
      <c r="C65" s="46" t="s">
        <v>10</v>
      </c>
      <c r="D65" s="31" t="s">
        <v>93</v>
      </c>
      <c r="E65" s="47" t="s">
        <v>103</v>
      </c>
      <c r="F65" s="31"/>
      <c r="G65" s="32">
        <f>G66</f>
        <v>9880.6</v>
      </c>
      <c r="H65" s="32">
        <f>H66</f>
        <v>4969.2</v>
      </c>
      <c r="I65" s="32">
        <f>I66</f>
        <v>13755.6</v>
      </c>
    </row>
    <row r="66" spans="1:10" ht="37.5" x14ac:dyDescent="0.3">
      <c r="A66" s="21" t="s">
        <v>453</v>
      </c>
      <c r="B66" s="26" t="s">
        <v>46</v>
      </c>
      <c r="C66" s="28" t="s">
        <v>10</v>
      </c>
      <c r="D66" s="21" t="s">
        <v>93</v>
      </c>
      <c r="E66" s="39" t="s">
        <v>103</v>
      </c>
      <c r="F66" s="21" t="s">
        <v>47</v>
      </c>
      <c r="G66" s="22">
        <v>9880.6</v>
      </c>
      <c r="H66" s="113">
        <v>4969.2</v>
      </c>
      <c r="I66" s="186">
        <f>11346.7+2436.8-27.9</f>
        <v>13755.6</v>
      </c>
    </row>
    <row r="67" spans="1:10" s="3" customFormat="1" ht="20.25" customHeight="1" x14ac:dyDescent="0.3">
      <c r="A67" s="31" t="s">
        <v>507</v>
      </c>
      <c r="B67" s="48" t="s">
        <v>451</v>
      </c>
      <c r="C67" s="46" t="s">
        <v>10</v>
      </c>
      <c r="D67" s="31" t="s">
        <v>93</v>
      </c>
      <c r="E67" s="47" t="s">
        <v>455</v>
      </c>
      <c r="F67" s="31"/>
      <c r="G67" s="32">
        <v>0</v>
      </c>
      <c r="H67" s="32">
        <f>H68</f>
        <v>1673.3</v>
      </c>
      <c r="I67" s="142">
        <f>I68</f>
        <v>3884.7</v>
      </c>
      <c r="J67" s="173"/>
    </row>
    <row r="68" spans="1:10" ht="18.75" x14ac:dyDescent="0.3">
      <c r="A68" s="21" t="s">
        <v>508</v>
      </c>
      <c r="B68" s="26" t="s">
        <v>49</v>
      </c>
      <c r="C68" s="28" t="s">
        <v>10</v>
      </c>
      <c r="D68" s="21" t="s">
        <v>93</v>
      </c>
      <c r="E68" s="39" t="s">
        <v>455</v>
      </c>
      <c r="F68" s="21" t="s">
        <v>50</v>
      </c>
      <c r="G68" s="22">
        <v>0</v>
      </c>
      <c r="H68" s="143">
        <v>1673.3</v>
      </c>
      <c r="I68" s="144">
        <f>3976-91.3</f>
        <v>3884.7</v>
      </c>
    </row>
    <row r="69" spans="1:10" ht="20.25" x14ac:dyDescent="0.3">
      <c r="A69" s="15" t="s">
        <v>27</v>
      </c>
      <c r="B69" s="49" t="s">
        <v>104</v>
      </c>
      <c r="C69" s="41" t="s">
        <v>10</v>
      </c>
      <c r="D69" s="15" t="s">
        <v>105</v>
      </c>
      <c r="E69" s="45"/>
      <c r="F69" s="15"/>
      <c r="G69" s="17">
        <f>G71</f>
        <v>30</v>
      </c>
      <c r="H69" s="17" t="str">
        <f>H71</f>
        <v>24,6</v>
      </c>
      <c r="I69" s="17">
        <f>I71</f>
        <v>29.2</v>
      </c>
    </row>
    <row r="70" spans="1:10" ht="18.75" customHeight="1" x14ac:dyDescent="0.3">
      <c r="A70" s="21" t="s">
        <v>207</v>
      </c>
      <c r="B70" s="26" t="s">
        <v>106</v>
      </c>
      <c r="C70" s="28" t="s">
        <v>10</v>
      </c>
      <c r="D70" s="21" t="s">
        <v>107</v>
      </c>
      <c r="E70" s="39"/>
      <c r="F70" s="21"/>
      <c r="G70" s="22">
        <f t="shared" ref="G70:I71" si="3">G71</f>
        <v>30</v>
      </c>
      <c r="H70" s="22" t="str">
        <f t="shared" si="3"/>
        <v>24,6</v>
      </c>
      <c r="I70" s="22">
        <f t="shared" si="3"/>
        <v>29.2</v>
      </c>
    </row>
    <row r="71" spans="1:10" ht="75" x14ac:dyDescent="0.3">
      <c r="A71" s="21" t="s">
        <v>208</v>
      </c>
      <c r="B71" s="26" t="s">
        <v>108</v>
      </c>
      <c r="C71" s="28" t="s">
        <v>10</v>
      </c>
      <c r="D71" s="21" t="s">
        <v>107</v>
      </c>
      <c r="E71" s="39" t="s">
        <v>109</v>
      </c>
      <c r="F71" s="21"/>
      <c r="G71" s="22">
        <f t="shared" si="3"/>
        <v>30</v>
      </c>
      <c r="H71" s="22" t="str">
        <f t="shared" si="3"/>
        <v>24,6</v>
      </c>
      <c r="I71" s="22">
        <f t="shared" si="3"/>
        <v>29.2</v>
      </c>
    </row>
    <row r="72" spans="1:10" ht="37.5" x14ac:dyDescent="0.3">
      <c r="A72" s="21" t="s">
        <v>295</v>
      </c>
      <c r="B72" s="26" t="s">
        <v>46</v>
      </c>
      <c r="C72" s="28" t="s">
        <v>10</v>
      </c>
      <c r="D72" s="21" t="s">
        <v>107</v>
      </c>
      <c r="E72" s="39" t="s">
        <v>109</v>
      </c>
      <c r="F72" s="21" t="s">
        <v>47</v>
      </c>
      <c r="G72" s="22">
        <v>30</v>
      </c>
      <c r="H72" s="18" t="s">
        <v>421</v>
      </c>
      <c r="I72" s="124">
        <v>29.2</v>
      </c>
    </row>
    <row r="73" spans="1:10" ht="20.25" x14ac:dyDescent="0.3">
      <c r="A73" s="15" t="s">
        <v>28</v>
      </c>
      <c r="B73" s="49" t="s">
        <v>110</v>
      </c>
      <c r="C73" s="41" t="s">
        <v>10</v>
      </c>
      <c r="D73" s="15" t="s">
        <v>111</v>
      </c>
      <c r="E73" s="15"/>
      <c r="F73" s="15"/>
      <c r="G73" s="17">
        <f>G74+G77</f>
        <v>288.89999999999998</v>
      </c>
      <c r="H73" s="17">
        <f>H74+H77</f>
        <v>440.70000000000005</v>
      </c>
      <c r="I73" s="17">
        <f>I74+I77</f>
        <v>466.7</v>
      </c>
    </row>
    <row r="74" spans="1:10" ht="37.5" x14ac:dyDescent="0.3">
      <c r="A74" s="31" t="s">
        <v>211</v>
      </c>
      <c r="B74" s="50" t="s">
        <v>112</v>
      </c>
      <c r="C74" s="46" t="s">
        <v>10</v>
      </c>
      <c r="D74" s="31" t="s">
        <v>113</v>
      </c>
      <c r="E74" s="31"/>
      <c r="F74" s="31"/>
      <c r="G74" s="32">
        <f t="shared" ref="G74:I75" si="4">G75</f>
        <v>84</v>
      </c>
      <c r="H74" s="32" t="str">
        <f t="shared" si="4"/>
        <v>221,4</v>
      </c>
      <c r="I74" s="32" t="str">
        <f t="shared" si="4"/>
        <v>233,2</v>
      </c>
    </row>
    <row r="75" spans="1:10" ht="18.75" x14ac:dyDescent="0.3">
      <c r="A75" s="21" t="s">
        <v>310</v>
      </c>
      <c r="B75" s="26" t="s">
        <v>114</v>
      </c>
      <c r="C75" s="28" t="s">
        <v>10</v>
      </c>
      <c r="D75" s="21" t="s">
        <v>113</v>
      </c>
      <c r="E75" s="21" t="s">
        <v>115</v>
      </c>
      <c r="F75" s="21"/>
      <c r="G75" s="22">
        <f>G76</f>
        <v>84</v>
      </c>
      <c r="H75" s="22" t="str">
        <f t="shared" si="4"/>
        <v>221,4</v>
      </c>
      <c r="I75" s="22" t="str">
        <f t="shared" si="4"/>
        <v>233,2</v>
      </c>
    </row>
    <row r="76" spans="1:10" ht="37.5" x14ac:dyDescent="0.3">
      <c r="A76" s="21" t="s">
        <v>296</v>
      </c>
      <c r="B76" s="26" t="s">
        <v>46</v>
      </c>
      <c r="C76" s="28" t="s">
        <v>10</v>
      </c>
      <c r="D76" s="21" t="s">
        <v>113</v>
      </c>
      <c r="E76" s="21" t="s">
        <v>115</v>
      </c>
      <c r="F76" s="21" t="s">
        <v>47</v>
      </c>
      <c r="G76" s="22">
        <v>84</v>
      </c>
      <c r="H76" s="76" t="s">
        <v>431</v>
      </c>
      <c r="I76" s="18" t="s">
        <v>432</v>
      </c>
    </row>
    <row r="77" spans="1:10" ht="18.75" customHeight="1" x14ac:dyDescent="0.3">
      <c r="A77" s="31" t="s">
        <v>213</v>
      </c>
      <c r="B77" s="48" t="s">
        <v>119</v>
      </c>
      <c r="C77" s="46" t="s">
        <v>10</v>
      </c>
      <c r="D77" s="31" t="s">
        <v>120</v>
      </c>
      <c r="E77" s="47"/>
      <c r="F77" s="31"/>
      <c r="G77" s="32">
        <f>G78+G80+G82+G84+G86+G88</f>
        <v>204.9</v>
      </c>
      <c r="H77" s="32">
        <f>H78+H80+H82+H84+H86+H88</f>
        <v>219.3</v>
      </c>
      <c r="I77" s="32">
        <f>I78+I80+I82+I84+I86+I88</f>
        <v>233.5</v>
      </c>
    </row>
    <row r="78" spans="1:10" ht="75" x14ac:dyDescent="0.3">
      <c r="A78" s="21" t="s">
        <v>214</v>
      </c>
      <c r="B78" s="26" t="s">
        <v>433</v>
      </c>
      <c r="C78" s="28" t="s">
        <v>10</v>
      </c>
      <c r="D78" s="21" t="s">
        <v>120</v>
      </c>
      <c r="E78" s="21" t="s">
        <v>118</v>
      </c>
      <c r="F78" s="21"/>
      <c r="G78" s="22">
        <f>G79</f>
        <v>49.9</v>
      </c>
      <c r="H78" s="22" t="str">
        <f>H79</f>
        <v>66,9</v>
      </c>
      <c r="I78" s="22">
        <f>I79</f>
        <v>64.900000000000006</v>
      </c>
    </row>
    <row r="79" spans="1:10" ht="37.5" x14ac:dyDescent="0.3">
      <c r="A79" s="21" t="s">
        <v>297</v>
      </c>
      <c r="B79" s="26" t="s">
        <v>46</v>
      </c>
      <c r="C79" s="28" t="s">
        <v>10</v>
      </c>
      <c r="D79" s="21" t="s">
        <v>120</v>
      </c>
      <c r="E79" s="21" t="s">
        <v>118</v>
      </c>
      <c r="F79" s="21" t="s">
        <v>47</v>
      </c>
      <c r="G79" s="22">
        <f>59.9-10</f>
        <v>49.9</v>
      </c>
      <c r="H79" s="18" t="s">
        <v>420</v>
      </c>
      <c r="I79" s="124">
        <v>64.900000000000006</v>
      </c>
    </row>
    <row r="80" spans="1:10" ht="74.25" customHeight="1" x14ac:dyDescent="0.3">
      <c r="A80" s="21" t="s">
        <v>414</v>
      </c>
      <c r="B80" s="26" t="s">
        <v>121</v>
      </c>
      <c r="C80" s="28" t="s">
        <v>10</v>
      </c>
      <c r="D80" s="28" t="s">
        <v>120</v>
      </c>
      <c r="E80" s="21" t="s">
        <v>122</v>
      </c>
      <c r="F80" s="21"/>
      <c r="G80" s="22">
        <f>G81</f>
        <v>10</v>
      </c>
      <c r="H80" s="22" t="str">
        <f>H81</f>
        <v>10,6</v>
      </c>
      <c r="I80" s="22">
        <f>I81</f>
        <v>11.2</v>
      </c>
    </row>
    <row r="81" spans="1:10" ht="37.5" x14ac:dyDescent="0.3">
      <c r="A81" s="21" t="s">
        <v>415</v>
      </c>
      <c r="B81" s="26" t="s">
        <v>46</v>
      </c>
      <c r="C81" s="28" t="s">
        <v>10</v>
      </c>
      <c r="D81" s="28" t="s">
        <v>120</v>
      </c>
      <c r="E81" s="21" t="s">
        <v>122</v>
      </c>
      <c r="F81" s="21" t="s">
        <v>47</v>
      </c>
      <c r="G81" s="22">
        <v>10</v>
      </c>
      <c r="H81" s="18" t="s">
        <v>413</v>
      </c>
      <c r="I81" s="124">
        <v>11.2</v>
      </c>
    </row>
    <row r="82" spans="1:10" ht="70.5" customHeight="1" x14ac:dyDescent="0.3">
      <c r="A82" s="21" t="s">
        <v>416</v>
      </c>
      <c r="B82" s="51" t="s">
        <v>123</v>
      </c>
      <c r="C82" s="28" t="s">
        <v>10</v>
      </c>
      <c r="D82" s="21" t="s">
        <v>120</v>
      </c>
      <c r="E82" s="21" t="s">
        <v>124</v>
      </c>
      <c r="F82" s="21"/>
      <c r="G82" s="22">
        <f>G83</f>
        <v>65</v>
      </c>
      <c r="H82" s="22" t="str">
        <f>H83</f>
        <v>53,8</v>
      </c>
      <c r="I82" s="22">
        <f>I83</f>
        <v>63.3</v>
      </c>
    </row>
    <row r="83" spans="1:10" ht="37.5" x14ac:dyDescent="0.3">
      <c r="A83" s="21" t="s">
        <v>417</v>
      </c>
      <c r="B83" s="26" t="s">
        <v>46</v>
      </c>
      <c r="C83" s="28" t="s">
        <v>10</v>
      </c>
      <c r="D83" s="28" t="s">
        <v>120</v>
      </c>
      <c r="E83" s="21" t="s">
        <v>124</v>
      </c>
      <c r="F83" s="21" t="s">
        <v>47</v>
      </c>
      <c r="G83" s="22">
        <v>65</v>
      </c>
      <c r="H83" s="18" t="s">
        <v>412</v>
      </c>
      <c r="I83" s="124">
        <v>63.3</v>
      </c>
    </row>
    <row r="84" spans="1:10" ht="108" customHeight="1" x14ac:dyDescent="0.3">
      <c r="A84" s="21" t="s">
        <v>418</v>
      </c>
      <c r="B84" s="26" t="s">
        <v>244</v>
      </c>
      <c r="C84" s="28" t="s">
        <v>10</v>
      </c>
      <c r="D84" s="28" t="s">
        <v>120</v>
      </c>
      <c r="E84" s="21" t="s">
        <v>125</v>
      </c>
      <c r="F84" s="21"/>
      <c r="G84" s="22">
        <f>G85</f>
        <v>45</v>
      </c>
      <c r="H84" s="22">
        <f>H85</f>
        <v>51</v>
      </c>
      <c r="I84" s="22">
        <f>I85</f>
        <v>55</v>
      </c>
    </row>
    <row r="85" spans="1:10" ht="33.75" customHeight="1" x14ac:dyDescent="0.3">
      <c r="A85" s="21" t="s">
        <v>419</v>
      </c>
      <c r="B85" s="26" t="s">
        <v>46</v>
      </c>
      <c r="C85" s="28" t="s">
        <v>10</v>
      </c>
      <c r="D85" s="28" t="s">
        <v>120</v>
      </c>
      <c r="E85" s="21" t="s">
        <v>125</v>
      </c>
      <c r="F85" s="21" t="s">
        <v>47</v>
      </c>
      <c r="G85" s="22">
        <v>45</v>
      </c>
      <c r="H85" s="125">
        <v>51</v>
      </c>
      <c r="I85" s="126">
        <v>55</v>
      </c>
    </row>
    <row r="86" spans="1:10" ht="151.5" customHeight="1" x14ac:dyDescent="0.3">
      <c r="A86" s="21" t="s">
        <v>429</v>
      </c>
      <c r="B86" s="2" t="s">
        <v>76</v>
      </c>
      <c r="C86" s="28" t="s">
        <v>10</v>
      </c>
      <c r="D86" s="21" t="s">
        <v>120</v>
      </c>
      <c r="E86" s="21" t="s">
        <v>77</v>
      </c>
      <c r="F86" s="21"/>
      <c r="G86" s="22">
        <f>G87</f>
        <v>10</v>
      </c>
      <c r="H86" s="22">
        <f>H87</f>
        <v>10.6</v>
      </c>
      <c r="I86" s="22">
        <f>I87</f>
        <v>11.2</v>
      </c>
    </row>
    <row r="87" spans="1:10" ht="33.75" customHeight="1" x14ac:dyDescent="0.3">
      <c r="A87" s="21" t="s">
        <v>430</v>
      </c>
      <c r="B87" s="26" t="s">
        <v>46</v>
      </c>
      <c r="C87" s="28" t="s">
        <v>10</v>
      </c>
      <c r="D87" s="21" t="s">
        <v>120</v>
      </c>
      <c r="E87" s="21" t="s">
        <v>77</v>
      </c>
      <c r="F87" s="21" t="s">
        <v>47</v>
      </c>
      <c r="G87" s="22">
        <v>10</v>
      </c>
      <c r="H87" s="124">
        <v>10.6</v>
      </c>
      <c r="I87" s="124">
        <v>11.2</v>
      </c>
    </row>
    <row r="88" spans="1:10" ht="197.25" customHeight="1" x14ac:dyDescent="0.3">
      <c r="A88" s="21" t="s">
        <v>434</v>
      </c>
      <c r="B88" s="26" t="s">
        <v>437</v>
      </c>
      <c r="C88" s="28" t="s">
        <v>10</v>
      </c>
      <c r="D88" s="21" t="s">
        <v>120</v>
      </c>
      <c r="E88" s="21" t="s">
        <v>436</v>
      </c>
      <c r="F88" s="21"/>
      <c r="G88" s="22">
        <f>G89</f>
        <v>25</v>
      </c>
      <c r="H88" s="22">
        <f>H89</f>
        <v>26.4</v>
      </c>
      <c r="I88" s="22">
        <f>I89</f>
        <v>27.9</v>
      </c>
    </row>
    <row r="89" spans="1:10" ht="33.75" customHeight="1" x14ac:dyDescent="0.3">
      <c r="A89" s="21" t="s">
        <v>435</v>
      </c>
      <c r="B89" s="26" t="s">
        <v>46</v>
      </c>
      <c r="C89" s="28" t="s">
        <v>10</v>
      </c>
      <c r="D89" s="21" t="s">
        <v>120</v>
      </c>
      <c r="E89" s="21" t="s">
        <v>436</v>
      </c>
      <c r="F89" s="21" t="s">
        <v>47</v>
      </c>
      <c r="G89" s="22">
        <v>25</v>
      </c>
      <c r="H89" s="132">
        <v>26.4</v>
      </c>
      <c r="I89" s="132">
        <v>27.9</v>
      </c>
    </row>
    <row r="90" spans="1:10" ht="20.25" x14ac:dyDescent="0.3">
      <c r="A90" s="15" t="s">
        <v>179</v>
      </c>
      <c r="B90" s="49" t="s">
        <v>126</v>
      </c>
      <c r="C90" s="41" t="s">
        <v>10</v>
      </c>
      <c r="D90" s="15" t="s">
        <v>127</v>
      </c>
      <c r="E90" s="15"/>
      <c r="F90" s="15"/>
      <c r="G90" s="17">
        <f>G91+G96</f>
        <v>9076.4</v>
      </c>
      <c r="H90" s="17">
        <f>H91+H96</f>
        <v>8956</v>
      </c>
      <c r="I90" s="17">
        <f>I91+I96</f>
        <v>9656.9</v>
      </c>
    </row>
    <row r="91" spans="1:10" ht="18.75" x14ac:dyDescent="0.3">
      <c r="A91" s="21" t="s">
        <v>219</v>
      </c>
      <c r="B91" s="26" t="s">
        <v>128</v>
      </c>
      <c r="C91" s="28" t="s">
        <v>10</v>
      </c>
      <c r="D91" s="21" t="s">
        <v>129</v>
      </c>
      <c r="E91" s="21"/>
      <c r="F91" s="21"/>
      <c r="G91" s="22">
        <f>G92+G94</f>
        <v>7674.5</v>
      </c>
      <c r="H91" s="22">
        <f>H92+H94</f>
        <v>7247.2</v>
      </c>
      <c r="I91" s="22">
        <f>I92+I94</f>
        <v>8143.3</v>
      </c>
    </row>
    <row r="92" spans="1:10" ht="53.25" customHeight="1" x14ac:dyDescent="0.3">
      <c r="A92" s="21" t="s">
        <v>220</v>
      </c>
      <c r="B92" s="27" t="s">
        <v>502</v>
      </c>
      <c r="C92" s="28" t="s">
        <v>10</v>
      </c>
      <c r="D92" s="21" t="s">
        <v>130</v>
      </c>
      <c r="E92" s="21" t="s">
        <v>131</v>
      </c>
      <c r="F92" s="21"/>
      <c r="G92" s="22">
        <f>G93</f>
        <v>5901</v>
      </c>
      <c r="H92" s="22">
        <f>H93</f>
        <v>5343.9</v>
      </c>
      <c r="I92" s="22" t="str">
        <f>I93</f>
        <v>6122,8</v>
      </c>
    </row>
    <row r="93" spans="1:10" ht="37.5" x14ac:dyDescent="0.3">
      <c r="A93" s="21" t="s">
        <v>298</v>
      </c>
      <c r="B93" s="26" t="s">
        <v>46</v>
      </c>
      <c r="C93" s="28" t="s">
        <v>10</v>
      </c>
      <c r="D93" s="21" t="s">
        <v>129</v>
      </c>
      <c r="E93" s="21" t="s">
        <v>131</v>
      </c>
      <c r="F93" s="21" t="s">
        <v>47</v>
      </c>
      <c r="G93" s="195">
        <v>5901</v>
      </c>
      <c r="H93" s="186">
        <v>5343.9</v>
      </c>
      <c r="I93" s="113" t="s">
        <v>438</v>
      </c>
      <c r="J93" s="280"/>
    </row>
    <row r="94" spans="1:10" ht="93.75" x14ac:dyDescent="0.3">
      <c r="A94" s="21" t="s">
        <v>240</v>
      </c>
      <c r="B94" s="196" t="s">
        <v>503</v>
      </c>
      <c r="C94" s="28" t="s">
        <v>10</v>
      </c>
      <c r="D94" s="21" t="s">
        <v>130</v>
      </c>
      <c r="E94" s="21" t="s">
        <v>250</v>
      </c>
      <c r="F94" s="21"/>
      <c r="G94" s="71">
        <f>G95</f>
        <v>1773.5</v>
      </c>
      <c r="H94" s="71">
        <f>H95</f>
        <v>1903.3</v>
      </c>
      <c r="I94" s="71">
        <f>I95</f>
        <v>2020.5</v>
      </c>
    </row>
    <row r="95" spans="1:10" ht="37.5" x14ac:dyDescent="0.3">
      <c r="A95" s="21" t="s">
        <v>299</v>
      </c>
      <c r="B95" s="25" t="s">
        <v>46</v>
      </c>
      <c r="C95" s="28" t="s">
        <v>10</v>
      </c>
      <c r="D95" s="21" t="s">
        <v>130</v>
      </c>
      <c r="E95" s="21" t="s">
        <v>250</v>
      </c>
      <c r="F95" s="21" t="s">
        <v>47</v>
      </c>
      <c r="G95" s="71">
        <v>1773.5</v>
      </c>
      <c r="H95" s="186">
        <v>1903.3</v>
      </c>
      <c r="I95" s="113">
        <v>2020.5</v>
      </c>
    </row>
    <row r="96" spans="1:10" ht="37.5" x14ac:dyDescent="0.3">
      <c r="A96" s="21" t="s">
        <v>224</v>
      </c>
      <c r="B96" s="26" t="s">
        <v>132</v>
      </c>
      <c r="C96" s="28" t="s">
        <v>10</v>
      </c>
      <c r="D96" s="21" t="s">
        <v>133</v>
      </c>
      <c r="E96" s="21"/>
      <c r="F96" s="21"/>
      <c r="G96" s="22">
        <f t="shared" ref="G96:I97" si="5">G97</f>
        <v>1401.9</v>
      </c>
      <c r="H96" s="22" t="str">
        <f t="shared" si="5"/>
        <v>1708,8</v>
      </c>
      <c r="I96" s="22" t="str">
        <f t="shared" si="5"/>
        <v>1513,6</v>
      </c>
    </row>
    <row r="97" spans="1:11" ht="73.5" customHeight="1" x14ac:dyDescent="0.3">
      <c r="A97" s="21" t="s">
        <v>225</v>
      </c>
      <c r="B97" s="26" t="s">
        <v>504</v>
      </c>
      <c r="C97" s="28" t="s">
        <v>10</v>
      </c>
      <c r="D97" s="21" t="s">
        <v>133</v>
      </c>
      <c r="E97" s="21" t="s">
        <v>134</v>
      </c>
      <c r="F97" s="21"/>
      <c r="G97" s="22">
        <f t="shared" si="5"/>
        <v>1401.9</v>
      </c>
      <c r="H97" s="22" t="str">
        <f t="shared" si="5"/>
        <v>1708,8</v>
      </c>
      <c r="I97" s="22" t="str">
        <f t="shared" si="5"/>
        <v>1513,6</v>
      </c>
    </row>
    <row r="98" spans="1:11" ht="37.5" x14ac:dyDescent="0.3">
      <c r="A98" s="21" t="s">
        <v>300</v>
      </c>
      <c r="B98" s="26" t="s">
        <v>46</v>
      </c>
      <c r="C98" s="28" t="s">
        <v>10</v>
      </c>
      <c r="D98" s="21" t="s">
        <v>133</v>
      </c>
      <c r="E98" s="21" t="s">
        <v>134</v>
      </c>
      <c r="F98" s="21" t="s">
        <v>47</v>
      </c>
      <c r="G98" s="195">
        <f>1434.9-16.5-16.5</f>
        <v>1401.9</v>
      </c>
      <c r="H98" s="18" t="s">
        <v>410</v>
      </c>
      <c r="I98" s="76" t="s">
        <v>411</v>
      </c>
      <c r="J98" s="280"/>
    </row>
    <row r="99" spans="1:11" ht="20.25" x14ac:dyDescent="0.3">
      <c r="A99" s="15" t="s">
        <v>227</v>
      </c>
      <c r="B99" s="52" t="s">
        <v>135</v>
      </c>
      <c r="C99" s="41" t="s">
        <v>10</v>
      </c>
      <c r="D99" s="15" t="s">
        <v>136</v>
      </c>
      <c r="E99" s="15"/>
      <c r="F99" s="15"/>
      <c r="G99" s="17">
        <f>G100+G103</f>
        <v>7654.6</v>
      </c>
      <c r="H99" s="17">
        <f>H100+H103</f>
        <v>7467.5999999999995</v>
      </c>
      <c r="I99" s="17">
        <f>I100+I103</f>
        <v>7914.9</v>
      </c>
    </row>
    <row r="100" spans="1:11" ht="20.25" x14ac:dyDescent="0.3">
      <c r="A100" s="53" t="s">
        <v>229</v>
      </c>
      <c r="B100" s="26" t="s">
        <v>440</v>
      </c>
      <c r="C100" s="28" t="s">
        <v>10</v>
      </c>
      <c r="D100" s="21" t="s">
        <v>439</v>
      </c>
      <c r="E100" s="21"/>
      <c r="F100" s="21"/>
      <c r="G100" s="22">
        <f t="shared" ref="G100:I101" si="6">G101</f>
        <v>657.5</v>
      </c>
      <c r="H100" s="22">
        <f t="shared" si="6"/>
        <v>543.70000000000005</v>
      </c>
      <c r="I100" s="22">
        <f t="shared" si="6"/>
        <v>543.70000000000005</v>
      </c>
    </row>
    <row r="101" spans="1:11" ht="53.25" customHeight="1" x14ac:dyDescent="0.3">
      <c r="A101" s="53" t="s">
        <v>311</v>
      </c>
      <c r="B101" s="26" t="s">
        <v>137</v>
      </c>
      <c r="C101" s="28" t="s">
        <v>10</v>
      </c>
      <c r="D101" s="21" t="s">
        <v>439</v>
      </c>
      <c r="E101" s="21" t="s">
        <v>138</v>
      </c>
      <c r="F101" s="21"/>
      <c r="G101" s="22">
        <f t="shared" si="6"/>
        <v>657.5</v>
      </c>
      <c r="H101" s="22">
        <f t="shared" si="6"/>
        <v>543.70000000000005</v>
      </c>
      <c r="I101" s="22">
        <f t="shared" si="6"/>
        <v>543.70000000000005</v>
      </c>
    </row>
    <row r="102" spans="1:11" ht="20.25" x14ac:dyDescent="0.3">
      <c r="A102" s="53" t="s">
        <v>301</v>
      </c>
      <c r="B102" s="26" t="s">
        <v>139</v>
      </c>
      <c r="C102" s="28" t="s">
        <v>10</v>
      </c>
      <c r="D102" s="21" t="s">
        <v>439</v>
      </c>
      <c r="E102" s="21" t="s">
        <v>138</v>
      </c>
      <c r="F102" s="21" t="s">
        <v>140</v>
      </c>
      <c r="G102" s="22">
        <v>657.5</v>
      </c>
      <c r="H102" s="124">
        <v>543.70000000000005</v>
      </c>
      <c r="I102" s="145">
        <v>543.70000000000005</v>
      </c>
      <c r="J102" s="180"/>
    </row>
    <row r="103" spans="1:11" s="54" customFormat="1" ht="20.25" x14ac:dyDescent="0.3">
      <c r="A103" s="53" t="s">
        <v>230</v>
      </c>
      <c r="B103" s="26" t="s">
        <v>141</v>
      </c>
      <c r="C103" s="28" t="s">
        <v>10</v>
      </c>
      <c r="D103" s="21" t="s">
        <v>142</v>
      </c>
      <c r="E103" s="21"/>
      <c r="F103" s="21"/>
      <c r="G103" s="22">
        <f>G104+G106</f>
        <v>6997.1</v>
      </c>
      <c r="H103" s="22">
        <f>H104+H106</f>
        <v>6923.9</v>
      </c>
      <c r="I103" s="22">
        <f>I104+I106</f>
        <v>7371.2</v>
      </c>
      <c r="J103" s="172"/>
    </row>
    <row r="104" spans="1:11" ht="74.25" customHeight="1" x14ac:dyDescent="0.3">
      <c r="A104" s="18" t="s">
        <v>232</v>
      </c>
      <c r="B104" s="55" t="s">
        <v>143</v>
      </c>
      <c r="C104" s="21" t="s">
        <v>10</v>
      </c>
      <c r="D104" s="21" t="s">
        <v>142</v>
      </c>
      <c r="E104" s="21" t="s">
        <v>144</v>
      </c>
      <c r="F104" s="18"/>
      <c r="G104" s="19">
        <f>G105</f>
        <v>4703.7000000000007</v>
      </c>
      <c r="H104" s="19">
        <f>H105</f>
        <v>4506.8</v>
      </c>
      <c r="I104" s="19">
        <f>I105</f>
        <v>4745.8999999999996</v>
      </c>
      <c r="K104" s="135"/>
    </row>
    <row r="105" spans="1:11" ht="18.75" x14ac:dyDescent="0.3">
      <c r="A105" s="18" t="s">
        <v>302</v>
      </c>
      <c r="B105" s="24" t="s">
        <v>139</v>
      </c>
      <c r="C105" s="28" t="s">
        <v>10</v>
      </c>
      <c r="D105" s="21" t="s">
        <v>142</v>
      </c>
      <c r="E105" s="21" t="s">
        <v>144</v>
      </c>
      <c r="F105" s="21" t="s">
        <v>140</v>
      </c>
      <c r="G105" s="22">
        <f>4276.1+427.6</f>
        <v>4703.7000000000007</v>
      </c>
      <c r="H105" s="186">
        <v>4506.8</v>
      </c>
      <c r="I105" s="186">
        <v>4745.8999999999996</v>
      </c>
    </row>
    <row r="106" spans="1:11" ht="53.45" customHeight="1" x14ac:dyDescent="0.3">
      <c r="A106" s="18" t="s">
        <v>234</v>
      </c>
      <c r="B106" s="26" t="s">
        <v>145</v>
      </c>
      <c r="C106" s="28" t="s">
        <v>10</v>
      </c>
      <c r="D106" s="21" t="s">
        <v>142</v>
      </c>
      <c r="E106" s="21" t="s">
        <v>146</v>
      </c>
      <c r="F106" s="21"/>
      <c r="G106" s="22">
        <f>G107</f>
        <v>2293.4</v>
      </c>
      <c r="H106" s="22">
        <f>H107</f>
        <v>2417.1</v>
      </c>
      <c r="I106" s="22">
        <f>I107</f>
        <v>2625.3</v>
      </c>
    </row>
    <row r="107" spans="1:11" ht="18.75" x14ac:dyDescent="0.3">
      <c r="A107" s="18" t="s">
        <v>303</v>
      </c>
      <c r="B107" s="24" t="s">
        <v>139</v>
      </c>
      <c r="C107" s="28" t="s">
        <v>10</v>
      </c>
      <c r="D107" s="21" t="s">
        <v>142</v>
      </c>
      <c r="E107" s="21" t="s">
        <v>146</v>
      </c>
      <c r="F107" s="21" t="s">
        <v>140</v>
      </c>
      <c r="G107" s="22">
        <v>2293.4</v>
      </c>
      <c r="H107" s="186">
        <v>2417.1</v>
      </c>
      <c r="I107" s="186">
        <v>2625.3</v>
      </c>
    </row>
    <row r="108" spans="1:11" s="3" customFormat="1" ht="20.25" x14ac:dyDescent="0.3">
      <c r="A108" s="15" t="s">
        <v>235</v>
      </c>
      <c r="B108" s="60" t="s">
        <v>175</v>
      </c>
      <c r="C108" s="46" t="s">
        <v>10</v>
      </c>
      <c r="D108" s="31" t="s">
        <v>171</v>
      </c>
      <c r="E108" s="31"/>
      <c r="F108" s="31"/>
      <c r="G108" s="32">
        <f>G109</f>
        <v>23.5</v>
      </c>
      <c r="H108" s="32" t="str">
        <f t="shared" ref="H108:I110" si="7">H109</f>
        <v>58,7</v>
      </c>
      <c r="I108" s="32">
        <f t="shared" si="7"/>
        <v>64.900000000000006</v>
      </c>
      <c r="J108" s="173"/>
    </row>
    <row r="109" spans="1:11" s="3" customFormat="1" ht="20.25" x14ac:dyDescent="0.3">
      <c r="A109" s="15" t="s">
        <v>236</v>
      </c>
      <c r="B109" s="60" t="s">
        <v>176</v>
      </c>
      <c r="C109" s="46" t="s">
        <v>10</v>
      </c>
      <c r="D109" s="31" t="s">
        <v>172</v>
      </c>
      <c r="E109" s="31"/>
      <c r="F109" s="31"/>
      <c r="G109" s="32">
        <f>G110</f>
        <v>23.5</v>
      </c>
      <c r="H109" s="32" t="str">
        <f t="shared" si="7"/>
        <v>58,7</v>
      </c>
      <c r="I109" s="32">
        <f t="shared" si="7"/>
        <v>64.900000000000006</v>
      </c>
      <c r="J109" s="173"/>
    </row>
    <row r="110" spans="1:11" ht="150" x14ac:dyDescent="0.3">
      <c r="A110" s="53" t="s">
        <v>237</v>
      </c>
      <c r="B110" s="197" t="s">
        <v>174</v>
      </c>
      <c r="C110" s="28" t="s">
        <v>10</v>
      </c>
      <c r="D110" s="21" t="s">
        <v>172</v>
      </c>
      <c r="E110" s="21" t="s">
        <v>173</v>
      </c>
      <c r="F110" s="21"/>
      <c r="G110" s="22">
        <f>G111</f>
        <v>23.5</v>
      </c>
      <c r="H110" s="22" t="str">
        <f t="shared" si="7"/>
        <v>58,7</v>
      </c>
      <c r="I110" s="22">
        <f t="shared" si="7"/>
        <v>64.900000000000006</v>
      </c>
    </row>
    <row r="111" spans="1:11" ht="37.5" x14ac:dyDescent="0.3">
      <c r="A111" s="53" t="s">
        <v>304</v>
      </c>
      <c r="B111" s="26" t="s">
        <v>46</v>
      </c>
      <c r="C111" s="28" t="s">
        <v>10</v>
      </c>
      <c r="D111" s="21" t="s">
        <v>172</v>
      </c>
      <c r="E111" s="21" t="s">
        <v>173</v>
      </c>
      <c r="F111" s="21" t="s">
        <v>47</v>
      </c>
      <c r="G111" s="22">
        <f>40-11.9-4.6</f>
        <v>23.5</v>
      </c>
      <c r="H111" s="18" t="s">
        <v>409</v>
      </c>
      <c r="I111" s="124">
        <v>64.900000000000006</v>
      </c>
    </row>
    <row r="112" spans="1:11" ht="81" x14ac:dyDescent="0.3">
      <c r="A112" s="127" t="s">
        <v>147</v>
      </c>
      <c r="B112" s="56" t="s">
        <v>148</v>
      </c>
      <c r="C112" s="15" t="s">
        <v>149</v>
      </c>
      <c r="D112" s="53"/>
      <c r="E112" s="53"/>
      <c r="F112" s="53"/>
      <c r="G112" s="17">
        <f>G113+G131</f>
        <v>11478.1</v>
      </c>
      <c r="H112" s="17">
        <f>H113+H131</f>
        <v>11060.000000000002</v>
      </c>
      <c r="I112" s="17">
        <f>I113+I131</f>
        <v>11513.600000000002</v>
      </c>
    </row>
    <row r="113" spans="1:10" ht="20.25" x14ac:dyDescent="0.3">
      <c r="A113" s="15" t="s">
        <v>30</v>
      </c>
      <c r="B113" s="16" t="s">
        <v>31</v>
      </c>
      <c r="C113" s="15" t="s">
        <v>149</v>
      </c>
      <c r="D113" s="15" t="s">
        <v>32</v>
      </c>
      <c r="E113" s="15"/>
      <c r="F113" s="15"/>
      <c r="G113" s="17">
        <f>G114+G117+G126</f>
        <v>9434.8000000000011</v>
      </c>
      <c r="H113" s="17">
        <f>H114+H117+H126</f>
        <v>8467.1000000000022</v>
      </c>
      <c r="I113" s="17">
        <f>I114+I117+I126</f>
        <v>8783.3000000000011</v>
      </c>
    </row>
    <row r="114" spans="1:10" ht="59.25" customHeight="1" x14ac:dyDescent="0.3">
      <c r="A114" s="21" t="s">
        <v>33</v>
      </c>
      <c r="B114" s="23" t="s">
        <v>150</v>
      </c>
      <c r="C114" s="21" t="s">
        <v>149</v>
      </c>
      <c r="D114" s="21" t="s">
        <v>151</v>
      </c>
      <c r="E114" s="21"/>
      <c r="F114" s="21"/>
      <c r="G114" s="19">
        <f t="shared" ref="G114:I115" si="8">G115</f>
        <v>1117.7</v>
      </c>
      <c r="H114" s="19">
        <f t="shared" si="8"/>
        <v>1015.6</v>
      </c>
      <c r="I114" s="19">
        <f t="shared" si="8"/>
        <v>1046.8</v>
      </c>
    </row>
    <row r="115" spans="1:10" ht="35.25" customHeight="1" x14ac:dyDescent="0.3">
      <c r="A115" s="21" t="s">
        <v>1</v>
      </c>
      <c r="B115" s="20" t="s">
        <v>152</v>
      </c>
      <c r="C115" s="21" t="s">
        <v>149</v>
      </c>
      <c r="D115" s="21" t="s">
        <v>151</v>
      </c>
      <c r="E115" s="21" t="s">
        <v>153</v>
      </c>
      <c r="F115" s="21"/>
      <c r="G115" s="22">
        <f t="shared" si="8"/>
        <v>1117.7</v>
      </c>
      <c r="H115" s="22">
        <f t="shared" si="8"/>
        <v>1015.6</v>
      </c>
      <c r="I115" s="22">
        <f t="shared" si="8"/>
        <v>1046.8</v>
      </c>
    </row>
    <row r="116" spans="1:10" ht="93.75" x14ac:dyDescent="0.3">
      <c r="A116" s="21" t="s">
        <v>2</v>
      </c>
      <c r="B116" s="27" t="s">
        <v>39</v>
      </c>
      <c r="C116" s="21" t="s">
        <v>149</v>
      </c>
      <c r="D116" s="21" t="s">
        <v>151</v>
      </c>
      <c r="E116" s="21" t="s">
        <v>153</v>
      </c>
      <c r="F116" s="21" t="s">
        <v>40</v>
      </c>
      <c r="G116" s="22">
        <f>780+235.6+78.4+23.7</f>
        <v>1117.7</v>
      </c>
      <c r="H116" s="186">
        <f>780+235.6</f>
        <v>1015.6</v>
      </c>
      <c r="I116" s="186">
        <f>780+266.8</f>
        <v>1046.8</v>
      </c>
    </row>
    <row r="117" spans="1:10" ht="56.25" customHeight="1" x14ac:dyDescent="0.3">
      <c r="A117" s="18" t="s">
        <v>41</v>
      </c>
      <c r="B117" s="25" t="s">
        <v>154</v>
      </c>
      <c r="C117" s="21" t="s">
        <v>149</v>
      </c>
      <c r="D117" s="18" t="s">
        <v>155</v>
      </c>
      <c r="E117" s="18"/>
      <c r="F117" s="18"/>
      <c r="G117" s="19">
        <f>G122+G120+G118</f>
        <v>8200.8000000000011</v>
      </c>
      <c r="H117" s="19">
        <f>H122+H120+H118</f>
        <v>7339.8000000000011</v>
      </c>
      <c r="I117" s="19">
        <f>I122+I120+I118</f>
        <v>7623.4000000000015</v>
      </c>
    </row>
    <row r="118" spans="1:10" ht="34.5" customHeight="1" x14ac:dyDescent="0.3">
      <c r="A118" s="18" t="s">
        <v>44</v>
      </c>
      <c r="B118" s="25" t="s">
        <v>156</v>
      </c>
      <c r="C118" s="21" t="s">
        <v>149</v>
      </c>
      <c r="D118" s="18" t="s">
        <v>155</v>
      </c>
      <c r="E118" s="18" t="s">
        <v>157</v>
      </c>
      <c r="F118" s="18"/>
      <c r="G118" s="19">
        <f>G119</f>
        <v>778.2</v>
      </c>
      <c r="H118" s="19">
        <f>H119</f>
        <v>675.40000000000009</v>
      </c>
      <c r="I118" s="19">
        <f>I119</f>
        <v>696.1</v>
      </c>
    </row>
    <row r="119" spans="1:10" ht="113.25" customHeight="1" x14ac:dyDescent="0.3">
      <c r="A119" s="18" t="s">
        <v>62</v>
      </c>
      <c r="B119" s="25" t="s">
        <v>158</v>
      </c>
      <c r="C119" s="21" t="s">
        <v>149</v>
      </c>
      <c r="D119" s="18" t="s">
        <v>155</v>
      </c>
      <c r="E119" s="18" t="s">
        <v>157</v>
      </c>
      <c r="F119" s="18" t="s">
        <v>40</v>
      </c>
      <c r="G119" s="113">
        <v>778.2</v>
      </c>
      <c r="H119" s="124">
        <f>518.7+156.7</f>
        <v>675.40000000000009</v>
      </c>
      <c r="I119" s="124">
        <f>518.7+177.4</f>
        <v>696.1</v>
      </c>
    </row>
    <row r="120" spans="1:10" ht="37.5" x14ac:dyDescent="0.3">
      <c r="A120" s="18" t="s">
        <v>45</v>
      </c>
      <c r="B120" s="25" t="s">
        <v>159</v>
      </c>
      <c r="C120" s="21" t="s">
        <v>149</v>
      </c>
      <c r="D120" s="18" t="s">
        <v>155</v>
      </c>
      <c r="E120" s="18" t="s">
        <v>160</v>
      </c>
      <c r="F120" s="18"/>
      <c r="G120" s="19">
        <f>G121</f>
        <v>93.6</v>
      </c>
      <c r="H120" s="19">
        <f>H121</f>
        <v>93.6</v>
      </c>
      <c r="I120" s="19">
        <f>I121</f>
        <v>93.6</v>
      </c>
    </row>
    <row r="121" spans="1:10" ht="93.75" x14ac:dyDescent="0.3">
      <c r="A121" s="18" t="s">
        <v>286</v>
      </c>
      <c r="B121" s="27" t="s">
        <v>39</v>
      </c>
      <c r="C121" s="21" t="s">
        <v>149</v>
      </c>
      <c r="D121" s="18" t="s">
        <v>155</v>
      </c>
      <c r="E121" s="18" t="s">
        <v>160</v>
      </c>
      <c r="F121" s="18" t="s">
        <v>40</v>
      </c>
      <c r="G121" s="113">
        <v>93.6</v>
      </c>
      <c r="H121" s="124">
        <v>93.6</v>
      </c>
      <c r="I121" s="124">
        <v>93.6</v>
      </c>
    </row>
    <row r="122" spans="1:10" ht="36" customHeight="1" x14ac:dyDescent="0.3">
      <c r="A122" s="18" t="s">
        <v>48</v>
      </c>
      <c r="B122" s="25" t="s">
        <v>161</v>
      </c>
      <c r="C122" s="21" t="s">
        <v>149</v>
      </c>
      <c r="D122" s="18" t="s">
        <v>155</v>
      </c>
      <c r="E122" s="18" t="s">
        <v>162</v>
      </c>
      <c r="F122" s="18"/>
      <c r="G122" s="19">
        <f>G123+G124+G125</f>
        <v>7329</v>
      </c>
      <c r="H122" s="19">
        <f>H123+H124+H125</f>
        <v>6570.8</v>
      </c>
      <c r="I122" s="19">
        <f>I123+I124+I125</f>
        <v>6833.7000000000007</v>
      </c>
    </row>
    <row r="123" spans="1:10" ht="93" customHeight="1" x14ac:dyDescent="0.3">
      <c r="A123" s="18" t="s">
        <v>305</v>
      </c>
      <c r="B123" s="27" t="s">
        <v>39</v>
      </c>
      <c r="C123" s="21" t="s">
        <v>149</v>
      </c>
      <c r="D123" s="18" t="s">
        <v>155</v>
      </c>
      <c r="E123" s="18" t="s">
        <v>162</v>
      </c>
      <c r="F123" s="18" t="s">
        <v>40</v>
      </c>
      <c r="G123" s="113">
        <v>4251.3999999999996</v>
      </c>
      <c r="H123" s="113">
        <f>2974+898.2</f>
        <v>3872.2</v>
      </c>
      <c r="I123" s="186">
        <f>2974+1017.1</f>
        <v>3991.1</v>
      </c>
    </row>
    <row r="124" spans="1:10" ht="37.5" x14ac:dyDescent="0.3">
      <c r="A124" s="18" t="s">
        <v>306</v>
      </c>
      <c r="B124" s="26" t="s">
        <v>46</v>
      </c>
      <c r="C124" s="21" t="s">
        <v>149</v>
      </c>
      <c r="D124" s="18" t="s">
        <v>155</v>
      </c>
      <c r="E124" s="18" t="s">
        <v>162</v>
      </c>
      <c r="F124" s="18" t="s">
        <v>47</v>
      </c>
      <c r="G124" s="19">
        <v>3068.5</v>
      </c>
      <c r="H124" s="19">
        <f>7.8+350.5+587.9+676.3+262.7+22.3+541+42+192</f>
        <v>2682.5</v>
      </c>
      <c r="I124" s="113">
        <f>2826.5</f>
        <v>2826.5</v>
      </c>
      <c r="J124" s="180"/>
    </row>
    <row r="125" spans="1:10" ht="18.75" x14ac:dyDescent="0.3">
      <c r="A125" s="18" t="s">
        <v>307</v>
      </c>
      <c r="B125" s="24" t="s">
        <v>49</v>
      </c>
      <c r="C125" s="21" t="s">
        <v>149</v>
      </c>
      <c r="D125" s="18" t="s">
        <v>155</v>
      </c>
      <c r="E125" s="18" t="s">
        <v>162</v>
      </c>
      <c r="F125" s="18" t="s">
        <v>50</v>
      </c>
      <c r="G125" s="19">
        <v>9.1</v>
      </c>
      <c r="H125" s="124">
        <v>16.100000000000001</v>
      </c>
      <c r="I125" s="124">
        <v>16.100000000000001</v>
      </c>
    </row>
    <row r="126" spans="1:10" ht="40.5" x14ac:dyDescent="0.3">
      <c r="A126" s="31" t="s">
        <v>8</v>
      </c>
      <c r="B126" s="33" t="s">
        <v>63</v>
      </c>
      <c r="C126" s="34" t="s">
        <v>149</v>
      </c>
      <c r="D126" s="13" t="s">
        <v>64</v>
      </c>
      <c r="E126" s="13"/>
      <c r="F126" s="13"/>
      <c r="G126" s="68">
        <f>G129+G127</f>
        <v>116.3</v>
      </c>
      <c r="H126" s="68">
        <f>H129+H127</f>
        <v>111.7</v>
      </c>
      <c r="I126" s="68">
        <f>I129+I127</f>
        <v>113.1</v>
      </c>
    </row>
    <row r="127" spans="1:10" s="9" customFormat="1" ht="20.25" x14ac:dyDescent="0.3">
      <c r="A127" s="21" t="s">
        <v>65</v>
      </c>
      <c r="B127" s="38" t="s">
        <v>273</v>
      </c>
      <c r="C127" s="74" t="s">
        <v>149</v>
      </c>
      <c r="D127" s="75" t="s">
        <v>64</v>
      </c>
      <c r="E127" s="18" t="s">
        <v>274</v>
      </c>
      <c r="F127" s="13"/>
      <c r="G127" s="19">
        <f>G128</f>
        <v>0</v>
      </c>
      <c r="H127" s="19">
        <f>H128</f>
        <v>27.7</v>
      </c>
      <c r="I127" s="19">
        <f>I128</f>
        <v>29.1</v>
      </c>
      <c r="J127" s="174"/>
    </row>
    <row r="128" spans="1:10" s="9" customFormat="1" ht="37.5" x14ac:dyDescent="0.3">
      <c r="A128" s="21" t="s">
        <v>68</v>
      </c>
      <c r="B128" s="26" t="s">
        <v>46</v>
      </c>
      <c r="C128" s="74" t="s">
        <v>149</v>
      </c>
      <c r="D128" s="75" t="s">
        <v>64</v>
      </c>
      <c r="E128" s="18" t="s">
        <v>274</v>
      </c>
      <c r="F128" s="18" t="s">
        <v>47</v>
      </c>
      <c r="G128" s="19">
        <v>0</v>
      </c>
      <c r="H128" s="124">
        <v>27.7</v>
      </c>
      <c r="I128" s="124">
        <v>29.1</v>
      </c>
      <c r="J128" s="174"/>
    </row>
    <row r="129" spans="1:10" ht="56.25" x14ac:dyDescent="0.3">
      <c r="A129" s="21" t="s">
        <v>69</v>
      </c>
      <c r="B129" s="57" t="s">
        <v>251</v>
      </c>
      <c r="C129" s="28" t="s">
        <v>149</v>
      </c>
      <c r="D129" s="18" t="s">
        <v>64</v>
      </c>
      <c r="E129" s="18" t="s">
        <v>163</v>
      </c>
      <c r="F129" s="18"/>
      <c r="G129" s="19">
        <f>G130</f>
        <v>116.3</v>
      </c>
      <c r="H129" s="19">
        <f>H130</f>
        <v>84</v>
      </c>
      <c r="I129" s="19">
        <f>I130</f>
        <v>84</v>
      </c>
    </row>
    <row r="130" spans="1:10" ht="18.75" x14ac:dyDescent="0.3">
      <c r="A130" s="21" t="s">
        <v>72</v>
      </c>
      <c r="B130" s="24" t="s">
        <v>49</v>
      </c>
      <c r="C130" s="28" t="s">
        <v>149</v>
      </c>
      <c r="D130" s="18" t="s">
        <v>64</v>
      </c>
      <c r="E130" s="18" t="s">
        <v>163</v>
      </c>
      <c r="F130" s="18" t="s">
        <v>50</v>
      </c>
      <c r="G130" s="22">
        <v>116.3</v>
      </c>
      <c r="H130" s="186">
        <v>84</v>
      </c>
      <c r="I130" s="186">
        <v>84</v>
      </c>
    </row>
    <row r="131" spans="1:10" ht="20.25" x14ac:dyDescent="0.3">
      <c r="A131" s="15" t="s">
        <v>14</v>
      </c>
      <c r="B131" s="49" t="s">
        <v>164</v>
      </c>
      <c r="C131" s="41" t="s">
        <v>149</v>
      </c>
      <c r="D131" s="15" t="s">
        <v>165</v>
      </c>
      <c r="E131" s="45"/>
      <c r="F131" s="15"/>
      <c r="G131" s="32">
        <f t="shared" ref="G131:I133" si="9">G132</f>
        <v>2043.3</v>
      </c>
      <c r="H131" s="32" t="str">
        <f t="shared" si="9"/>
        <v>2592,9</v>
      </c>
      <c r="I131" s="32">
        <f t="shared" si="9"/>
        <v>2730.3</v>
      </c>
    </row>
    <row r="132" spans="1:10" ht="20.25" customHeight="1" x14ac:dyDescent="0.3">
      <c r="A132" s="21" t="s">
        <v>12</v>
      </c>
      <c r="B132" s="58" t="s">
        <v>166</v>
      </c>
      <c r="C132" s="46" t="s">
        <v>149</v>
      </c>
      <c r="D132" s="31" t="s">
        <v>167</v>
      </c>
      <c r="E132" s="31"/>
      <c r="F132" s="31"/>
      <c r="G132" s="32">
        <f t="shared" si="9"/>
        <v>2043.3</v>
      </c>
      <c r="H132" s="32" t="str">
        <f t="shared" si="9"/>
        <v>2592,9</v>
      </c>
      <c r="I132" s="32">
        <f t="shared" si="9"/>
        <v>2730.3</v>
      </c>
    </row>
    <row r="133" spans="1:10" ht="189.75" customHeight="1" x14ac:dyDescent="0.3">
      <c r="A133" s="21" t="s">
        <v>15</v>
      </c>
      <c r="B133" s="27" t="s">
        <v>168</v>
      </c>
      <c r="C133" s="28" t="s">
        <v>149</v>
      </c>
      <c r="D133" s="21" t="s">
        <v>167</v>
      </c>
      <c r="E133" s="21" t="s">
        <v>169</v>
      </c>
      <c r="F133" s="21"/>
      <c r="G133" s="22">
        <f t="shared" si="9"/>
        <v>2043.3</v>
      </c>
      <c r="H133" s="22" t="str">
        <f t="shared" si="9"/>
        <v>2592,9</v>
      </c>
      <c r="I133" s="22">
        <f t="shared" si="9"/>
        <v>2730.3</v>
      </c>
    </row>
    <row r="134" spans="1:10" ht="35.25" customHeight="1" x14ac:dyDescent="0.3">
      <c r="A134" s="21" t="s">
        <v>13</v>
      </c>
      <c r="B134" s="26" t="s">
        <v>46</v>
      </c>
      <c r="C134" s="28" t="s">
        <v>149</v>
      </c>
      <c r="D134" s="21" t="s">
        <v>167</v>
      </c>
      <c r="E134" s="21" t="s">
        <v>169</v>
      </c>
      <c r="F134" s="21" t="s">
        <v>47</v>
      </c>
      <c r="G134" s="22">
        <v>2043.3</v>
      </c>
      <c r="H134" s="19" t="s">
        <v>408</v>
      </c>
      <c r="I134" s="186">
        <v>2730.3</v>
      </c>
      <c r="J134" s="182"/>
    </row>
    <row r="135" spans="1:10" ht="40.5" customHeight="1" x14ac:dyDescent="0.3">
      <c r="A135" s="15" t="s">
        <v>442</v>
      </c>
      <c r="B135" s="137" t="s">
        <v>443</v>
      </c>
      <c r="C135" s="41" t="s">
        <v>444</v>
      </c>
      <c r="D135" s="15"/>
      <c r="E135" s="45"/>
      <c r="F135" s="15"/>
      <c r="G135" s="17">
        <f t="shared" ref="G135:I136" si="10">G136</f>
        <v>306.5</v>
      </c>
      <c r="H135" s="17">
        <f t="shared" si="10"/>
        <v>2469.9</v>
      </c>
      <c r="I135" s="17">
        <f t="shared" si="10"/>
        <v>0</v>
      </c>
    </row>
    <row r="136" spans="1:10" ht="19.5" customHeight="1" x14ac:dyDescent="0.3">
      <c r="A136" s="15" t="s">
        <v>445</v>
      </c>
      <c r="B136" s="49" t="s">
        <v>31</v>
      </c>
      <c r="C136" s="41" t="s">
        <v>444</v>
      </c>
      <c r="D136" s="15" t="s">
        <v>32</v>
      </c>
      <c r="E136" s="45"/>
      <c r="F136" s="15"/>
      <c r="G136" s="17">
        <f t="shared" si="10"/>
        <v>306.5</v>
      </c>
      <c r="H136" s="17">
        <f t="shared" si="10"/>
        <v>2469.9</v>
      </c>
      <c r="I136" s="17">
        <f t="shared" si="10"/>
        <v>0</v>
      </c>
    </row>
    <row r="137" spans="1:10" ht="36" customHeight="1" x14ac:dyDescent="0.3">
      <c r="A137" s="21" t="s">
        <v>308</v>
      </c>
      <c r="B137" s="136" t="s">
        <v>446</v>
      </c>
      <c r="C137" s="28" t="s">
        <v>444</v>
      </c>
      <c r="D137" s="21" t="s">
        <v>447</v>
      </c>
      <c r="E137" s="39"/>
      <c r="F137" s="21"/>
      <c r="G137" s="22">
        <f>G138+G143</f>
        <v>306.5</v>
      </c>
      <c r="H137" s="22">
        <f>H138+H143</f>
        <v>2469.9</v>
      </c>
      <c r="I137" s="22">
        <f>I138+I143</f>
        <v>0</v>
      </c>
    </row>
    <row r="138" spans="1:10" ht="35.25" customHeight="1" x14ac:dyDescent="0.3">
      <c r="A138" s="21" t="s">
        <v>287</v>
      </c>
      <c r="B138" s="136" t="s">
        <v>448</v>
      </c>
      <c r="C138" s="28" t="s">
        <v>444</v>
      </c>
      <c r="D138" s="21" t="s">
        <v>447</v>
      </c>
      <c r="E138" s="39" t="s">
        <v>449</v>
      </c>
      <c r="F138" s="21"/>
      <c r="G138" s="22">
        <f>G139</f>
        <v>306.5</v>
      </c>
      <c r="H138" s="22">
        <f>H139</f>
        <v>1995.7</v>
      </c>
      <c r="I138" s="22">
        <f>I139</f>
        <v>0</v>
      </c>
    </row>
    <row r="139" spans="1:10" ht="95.25" customHeight="1" x14ac:dyDescent="0.3">
      <c r="A139" s="21" t="s">
        <v>450</v>
      </c>
      <c r="B139" s="27" t="s">
        <v>39</v>
      </c>
      <c r="C139" s="28" t="s">
        <v>444</v>
      </c>
      <c r="D139" s="21" t="s">
        <v>447</v>
      </c>
      <c r="E139" s="39" t="s">
        <v>449</v>
      </c>
      <c r="F139" s="21" t="s">
        <v>40</v>
      </c>
      <c r="G139" s="22">
        <f>299.5+G140</f>
        <v>306.5</v>
      </c>
      <c r="H139" s="22">
        <f>959.8+1035.9</f>
        <v>1995.7</v>
      </c>
      <c r="I139" s="22">
        <v>0</v>
      </c>
    </row>
    <row r="140" spans="1:10" ht="35.25" customHeight="1" x14ac:dyDescent="0.3">
      <c r="A140" s="21" t="s">
        <v>512</v>
      </c>
      <c r="B140" s="27" t="s">
        <v>457</v>
      </c>
      <c r="C140" s="28" t="s">
        <v>444</v>
      </c>
      <c r="D140" s="21" t="s">
        <v>447</v>
      </c>
      <c r="E140" s="39" t="s">
        <v>449</v>
      </c>
      <c r="F140" s="21"/>
      <c r="G140" s="22">
        <f>G141+G142</f>
        <v>7</v>
      </c>
      <c r="H140" s="22">
        <f>H141+H142</f>
        <v>474.2</v>
      </c>
      <c r="I140" s="22">
        <f>I141+I142</f>
        <v>0</v>
      </c>
    </row>
    <row r="141" spans="1:10" ht="35.25" customHeight="1" x14ac:dyDescent="0.3">
      <c r="A141" s="21" t="s">
        <v>513</v>
      </c>
      <c r="B141" s="26" t="s">
        <v>46</v>
      </c>
      <c r="C141" s="28" t="s">
        <v>444</v>
      </c>
      <c r="D141" s="21" t="s">
        <v>447</v>
      </c>
      <c r="E141" s="39" t="s">
        <v>449</v>
      </c>
      <c r="F141" s="21" t="s">
        <v>47</v>
      </c>
      <c r="G141" s="22">
        <v>7</v>
      </c>
      <c r="H141" s="22">
        <v>470.2</v>
      </c>
      <c r="I141" s="22">
        <v>0</v>
      </c>
    </row>
    <row r="142" spans="1:10" ht="22.5" customHeight="1" x14ac:dyDescent="0.3">
      <c r="A142" s="21" t="s">
        <v>513</v>
      </c>
      <c r="B142" s="25" t="s">
        <v>49</v>
      </c>
      <c r="C142" s="28" t="s">
        <v>444</v>
      </c>
      <c r="D142" s="21" t="s">
        <v>447</v>
      </c>
      <c r="E142" s="39" t="s">
        <v>449</v>
      </c>
      <c r="F142" s="18" t="s">
        <v>50</v>
      </c>
      <c r="G142" s="22">
        <v>0</v>
      </c>
      <c r="H142" s="19">
        <v>4</v>
      </c>
      <c r="I142" s="22">
        <v>0</v>
      </c>
    </row>
    <row r="143" spans="1:10" ht="35.25" customHeight="1" x14ac:dyDescent="0.3">
      <c r="A143" s="21" t="s">
        <v>458</v>
      </c>
      <c r="B143" s="27" t="s">
        <v>457</v>
      </c>
      <c r="C143" s="28" t="s">
        <v>444</v>
      </c>
      <c r="D143" s="21" t="s">
        <v>447</v>
      </c>
      <c r="E143" s="39" t="s">
        <v>456</v>
      </c>
      <c r="F143" s="21"/>
      <c r="G143" s="22">
        <f>G144+G145</f>
        <v>0</v>
      </c>
      <c r="H143" s="22">
        <f>H144+H145</f>
        <v>474.2</v>
      </c>
      <c r="I143" s="22">
        <f>I144+I145</f>
        <v>0</v>
      </c>
    </row>
    <row r="144" spans="1:10" ht="35.25" customHeight="1" x14ac:dyDescent="0.3">
      <c r="A144" s="21" t="s">
        <v>459</v>
      </c>
      <c r="B144" s="26" t="s">
        <v>46</v>
      </c>
      <c r="C144" s="28" t="s">
        <v>444</v>
      </c>
      <c r="D144" s="21" t="s">
        <v>447</v>
      </c>
      <c r="E144" s="39" t="s">
        <v>456</v>
      </c>
      <c r="F144" s="21" t="s">
        <v>47</v>
      </c>
      <c r="G144" s="22">
        <v>0</v>
      </c>
      <c r="H144" s="22">
        <v>470.2</v>
      </c>
      <c r="I144" s="22">
        <v>0</v>
      </c>
    </row>
    <row r="145" spans="1:23" ht="22.5" customHeight="1" x14ac:dyDescent="0.3">
      <c r="A145" s="21" t="s">
        <v>460</v>
      </c>
      <c r="B145" s="25" t="s">
        <v>49</v>
      </c>
      <c r="C145" s="28" t="s">
        <v>444</v>
      </c>
      <c r="D145" s="21" t="s">
        <v>447</v>
      </c>
      <c r="E145" s="39" t="s">
        <v>456</v>
      </c>
      <c r="F145" s="18" t="s">
        <v>50</v>
      </c>
      <c r="G145" s="22">
        <v>0</v>
      </c>
      <c r="H145" s="19">
        <v>4</v>
      </c>
      <c r="I145" s="22">
        <v>0</v>
      </c>
    </row>
    <row r="146" spans="1:23" s="59" customFormat="1" ht="18.75" x14ac:dyDescent="0.3">
      <c r="A146" s="198"/>
      <c r="B146" s="148" t="s">
        <v>170</v>
      </c>
      <c r="C146" s="29"/>
      <c r="D146" s="199"/>
      <c r="E146" s="199"/>
      <c r="F146" s="199"/>
      <c r="G146" s="146">
        <f>G112+G11+G135</f>
        <v>76776</v>
      </c>
      <c r="H146" s="146">
        <f>H112+H11+H135</f>
        <v>74241.199999999983</v>
      </c>
      <c r="I146" s="146">
        <f>I112+I11</f>
        <v>80153.8</v>
      </c>
      <c r="J146" s="179"/>
      <c r="K146" s="89"/>
      <c r="L146" s="89"/>
      <c r="M146" s="89"/>
      <c r="N146" s="89"/>
    </row>
    <row r="147" spans="1:23" x14ac:dyDescent="0.25">
      <c r="R147" s="88"/>
      <c r="V147">
        <f>H146-R147</f>
        <v>74241.199999999983</v>
      </c>
      <c r="W147">
        <f>I146-S147</f>
        <v>80153.8</v>
      </c>
    </row>
    <row r="148" spans="1:23" ht="18.75" x14ac:dyDescent="0.3">
      <c r="G148" s="175"/>
      <c r="R148" s="88"/>
    </row>
    <row r="149" spans="1:23" ht="18.75" x14ac:dyDescent="0.3">
      <c r="G149" s="176"/>
    </row>
    <row r="150" spans="1:23" x14ac:dyDescent="0.25">
      <c r="G150" s="115"/>
    </row>
    <row r="151" spans="1:23" x14ac:dyDescent="0.25">
      <c r="H151" s="147"/>
      <c r="I151" s="147"/>
    </row>
    <row r="153" spans="1:23" x14ac:dyDescent="0.25">
      <c r="G153" s="115"/>
      <c r="K153" s="88"/>
    </row>
    <row r="160" spans="1:23" x14ac:dyDescent="0.25">
      <c r="G160"/>
      <c r="H160"/>
      <c r="I160"/>
    </row>
  </sheetData>
  <autoFilter ref="A8:I146">
    <filterColumn colId="7" showButton="0"/>
  </autoFilter>
  <mergeCells count="10">
    <mergeCell ref="G4:I4"/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0866141732283472" right="0.70866141732283472" top="0.55118110236220474" bottom="0.74803149606299213" header="0.31496062992125984" footer="0.31496062992125984"/>
  <pageSetup paperSize="9" scale="44" fitToHeight="4" orientation="portrait" r:id="rId1"/>
  <rowBreaks count="4" manualBreakCount="4">
    <brk id="38" max="8" man="1"/>
    <brk id="72" max="8" man="1"/>
    <brk id="98" max="8" man="1"/>
    <brk id="13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4"/>
  <sheetViews>
    <sheetView tabSelected="1" view="pageBreakPreview" topLeftCell="A46" zoomScale="70" zoomScaleNormal="70" zoomScaleSheetLayoutView="70" workbookViewId="0">
      <selection activeCell="A5" sqref="A5:H5"/>
    </sheetView>
  </sheetViews>
  <sheetFormatPr defaultColWidth="9.140625" defaultRowHeight="12.75" x14ac:dyDescent="0.2"/>
  <cols>
    <col min="1" max="1" width="13" style="234" customWidth="1"/>
    <col min="2" max="2" width="71.42578125" style="266" customWidth="1"/>
    <col min="3" max="3" width="15" style="188" customWidth="1"/>
    <col min="4" max="4" width="17.85546875" style="214" customWidth="1"/>
    <col min="5" max="5" width="15.140625" style="188" customWidth="1"/>
    <col min="6" max="8" width="14.28515625" style="118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">
      <c r="A1" s="222"/>
      <c r="B1" s="235"/>
      <c r="C1" s="8"/>
      <c r="D1" s="200"/>
      <c r="E1" s="118"/>
      <c r="H1" s="183" t="s">
        <v>178</v>
      </c>
    </row>
    <row r="2" spans="1:8" ht="20.100000000000001" customHeight="1" x14ac:dyDescent="0.3">
      <c r="A2" s="223"/>
      <c r="B2" s="235"/>
      <c r="C2" s="8"/>
      <c r="D2" s="200"/>
      <c r="E2" s="118"/>
      <c r="H2" s="183" t="s">
        <v>19</v>
      </c>
    </row>
    <row r="3" spans="1:8" ht="20.100000000000001" customHeight="1" x14ac:dyDescent="0.3">
      <c r="A3" s="223"/>
      <c r="B3" s="236"/>
      <c r="C3" s="201"/>
      <c r="D3" s="202"/>
      <c r="E3" s="5"/>
      <c r="H3" s="183" t="s">
        <v>16</v>
      </c>
    </row>
    <row r="4" spans="1:8" ht="20.100000000000001" customHeight="1" x14ac:dyDescent="0.3">
      <c r="A4" s="223"/>
      <c r="B4" s="237"/>
      <c r="C4" s="203"/>
      <c r="D4" s="200"/>
      <c r="E4" s="118"/>
      <c r="F4" s="286" t="s">
        <v>514</v>
      </c>
      <c r="G4" s="286"/>
      <c r="H4" s="286"/>
    </row>
    <row r="5" spans="1:8" ht="45.6" customHeight="1" x14ac:dyDescent="0.2">
      <c r="A5" s="311" t="s">
        <v>404</v>
      </c>
      <c r="B5" s="311"/>
      <c r="C5" s="311"/>
      <c r="D5" s="311"/>
      <c r="E5" s="311"/>
      <c r="F5" s="311"/>
      <c r="G5" s="311"/>
      <c r="H5" s="311"/>
    </row>
    <row r="6" spans="1:8" ht="18.75" customHeight="1" x14ac:dyDescent="0.3">
      <c r="A6" s="224"/>
      <c r="B6" s="140"/>
      <c r="C6" s="204"/>
      <c r="D6" s="204"/>
      <c r="E6" s="204"/>
      <c r="F6" s="204"/>
      <c r="H6" s="92" t="s">
        <v>396</v>
      </c>
    </row>
    <row r="7" spans="1:8" ht="29.25" customHeight="1" x14ac:dyDescent="0.2">
      <c r="A7" s="300" t="s">
        <v>20</v>
      </c>
      <c r="B7" s="295" t="s">
        <v>21</v>
      </c>
      <c r="C7" s="295" t="s">
        <v>403</v>
      </c>
      <c r="D7" s="302" t="s">
        <v>23</v>
      </c>
      <c r="E7" s="295" t="s">
        <v>24</v>
      </c>
      <c r="F7" s="304" t="s">
        <v>392</v>
      </c>
      <c r="G7" s="299" t="s">
        <v>393</v>
      </c>
      <c r="H7" s="299"/>
    </row>
    <row r="8" spans="1:8" ht="24" customHeight="1" x14ac:dyDescent="0.25">
      <c r="A8" s="301"/>
      <c r="B8" s="296"/>
      <c r="C8" s="296"/>
      <c r="D8" s="303"/>
      <c r="E8" s="296"/>
      <c r="F8" s="305"/>
      <c r="G8" s="205" t="s">
        <v>394</v>
      </c>
      <c r="H8" s="205" t="s">
        <v>395</v>
      </c>
    </row>
    <row r="9" spans="1:8" ht="15.75" x14ac:dyDescent="0.25">
      <c r="A9" s="225">
        <v>1</v>
      </c>
      <c r="B9" s="185">
        <v>2</v>
      </c>
      <c r="C9" s="206" t="s">
        <v>25</v>
      </c>
      <c r="D9" s="207">
        <v>4</v>
      </c>
      <c r="E9" s="206" t="s">
        <v>27</v>
      </c>
      <c r="F9" s="208">
        <v>6</v>
      </c>
      <c r="G9" s="209">
        <v>7</v>
      </c>
      <c r="H9" s="209">
        <v>8</v>
      </c>
    </row>
    <row r="10" spans="1:8" s="62" customFormat="1" ht="20.100000000000001" customHeight="1" x14ac:dyDescent="0.3">
      <c r="A10" s="226" t="s">
        <v>30</v>
      </c>
      <c r="B10" s="238" t="s">
        <v>31</v>
      </c>
      <c r="C10" s="31" t="s">
        <v>180</v>
      </c>
      <c r="D10" s="63"/>
      <c r="E10" s="31"/>
      <c r="F10" s="119">
        <f>F11+F14+F23+F41+F44+F35</f>
        <v>37692.5</v>
      </c>
      <c r="G10" s="119">
        <f>G11+G14+G23+G41+G44+G35</f>
        <v>37619.9</v>
      </c>
      <c r="H10" s="119">
        <f>H11+H14+H23+H41+H44+H35</f>
        <v>36321.4</v>
      </c>
    </row>
    <row r="11" spans="1:8" s="62" customFormat="1" ht="36.950000000000003" customHeight="1" x14ac:dyDescent="0.3">
      <c r="A11" s="227" t="s">
        <v>0</v>
      </c>
      <c r="B11" s="158" t="s">
        <v>150</v>
      </c>
      <c r="C11" s="21" t="s">
        <v>181</v>
      </c>
      <c r="D11" s="64"/>
      <c r="E11" s="21"/>
      <c r="F11" s="120">
        <f t="shared" ref="F11:H12" si="0">F12</f>
        <v>1117.7</v>
      </c>
      <c r="G11" s="120">
        <f t="shared" si="0"/>
        <v>1015.6</v>
      </c>
      <c r="H11" s="120">
        <f t="shared" si="0"/>
        <v>1046.8</v>
      </c>
    </row>
    <row r="12" spans="1:8" s="62" customFormat="1" ht="18.95" customHeight="1" x14ac:dyDescent="0.3">
      <c r="A12" s="227"/>
      <c r="B12" s="239" t="s">
        <v>152</v>
      </c>
      <c r="C12" s="21" t="s">
        <v>182</v>
      </c>
      <c r="D12" s="64" t="str">
        <f>[2]ВСР!E115</f>
        <v>00201 00010</v>
      </c>
      <c r="E12" s="21"/>
      <c r="F12" s="121">
        <f t="shared" si="0"/>
        <v>1117.7</v>
      </c>
      <c r="G12" s="121">
        <f t="shared" si="0"/>
        <v>1015.6</v>
      </c>
      <c r="H12" s="121">
        <f t="shared" si="0"/>
        <v>1046.8</v>
      </c>
    </row>
    <row r="13" spans="1:8" s="62" customFormat="1" ht="77.45" customHeight="1" x14ac:dyDescent="0.3">
      <c r="A13" s="227"/>
      <c r="B13" s="239" t="s">
        <v>39</v>
      </c>
      <c r="C13" s="21" t="s">
        <v>182</v>
      </c>
      <c r="D13" s="64" t="str">
        <f>[2]ВСР!E116</f>
        <v>00201 00010</v>
      </c>
      <c r="E13" s="21" t="s">
        <v>40</v>
      </c>
      <c r="F13" s="121">
        <f>ВСР!G116</f>
        <v>1117.7</v>
      </c>
      <c r="G13" s="121">
        <f>ВСР!H116</f>
        <v>1015.6</v>
      </c>
      <c r="H13" s="121">
        <f>ВСР!I116</f>
        <v>1046.8</v>
      </c>
    </row>
    <row r="14" spans="1:8" s="62" customFormat="1" ht="55.5" customHeight="1" x14ac:dyDescent="0.3">
      <c r="A14" s="228" t="s">
        <v>41</v>
      </c>
      <c r="B14" s="240" t="s">
        <v>154</v>
      </c>
      <c r="C14" s="18" t="s">
        <v>183</v>
      </c>
      <c r="D14" s="65"/>
      <c r="E14" s="18"/>
      <c r="F14" s="120">
        <f>F17+F19+F15</f>
        <v>8200.8000000000011</v>
      </c>
      <c r="G14" s="120">
        <f>G17+G19+G15</f>
        <v>7339.8000000000011</v>
      </c>
      <c r="H14" s="120">
        <f>H17+H19+H15</f>
        <v>7623.4000000000015</v>
      </c>
    </row>
    <row r="15" spans="1:8" s="62" customFormat="1" ht="19.5" customHeight="1" x14ac:dyDescent="0.3">
      <c r="A15" s="228" t="s">
        <v>44</v>
      </c>
      <c r="B15" s="240" t="s">
        <v>184</v>
      </c>
      <c r="C15" s="18" t="s">
        <v>185</v>
      </c>
      <c r="D15" s="18" t="str">
        <f>[2]ВСР!E118</f>
        <v>00203 00021</v>
      </c>
      <c r="E15" s="18"/>
      <c r="F15" s="120">
        <f>F16</f>
        <v>778.2</v>
      </c>
      <c r="G15" s="120">
        <f>G16</f>
        <v>675.40000000000009</v>
      </c>
      <c r="H15" s="120">
        <f>H16</f>
        <v>696.1</v>
      </c>
    </row>
    <row r="16" spans="1:8" s="62" customFormat="1" ht="113.25" customHeight="1" x14ac:dyDescent="0.3">
      <c r="A16" s="228"/>
      <c r="B16" s="240" t="s">
        <v>158</v>
      </c>
      <c r="C16" s="18" t="s">
        <v>185</v>
      </c>
      <c r="D16" s="65" t="s">
        <v>157</v>
      </c>
      <c r="E16" s="18" t="s">
        <v>40</v>
      </c>
      <c r="F16" s="120">
        <f>ВСР!G119</f>
        <v>778.2</v>
      </c>
      <c r="G16" s="120">
        <f>ВСР!H119</f>
        <v>675.40000000000009</v>
      </c>
      <c r="H16" s="120">
        <f>ВСР!I119</f>
        <v>696.1</v>
      </c>
    </row>
    <row r="17" spans="1:15" s="62" customFormat="1" ht="36.950000000000003" customHeight="1" x14ac:dyDescent="0.3">
      <c r="A17" s="228" t="s">
        <v>45</v>
      </c>
      <c r="B17" s="240" t="s">
        <v>159</v>
      </c>
      <c r="C17" s="18" t="s">
        <v>185</v>
      </c>
      <c r="D17" s="18" t="str">
        <f>[2]ВСР!E120</f>
        <v>00203 00022</v>
      </c>
      <c r="E17" s="18"/>
      <c r="F17" s="120">
        <f>F18</f>
        <v>93.6</v>
      </c>
      <c r="G17" s="120">
        <f>G18</f>
        <v>93.6</v>
      </c>
      <c r="H17" s="120">
        <f>H18</f>
        <v>93.6</v>
      </c>
    </row>
    <row r="18" spans="1:15" s="62" customFormat="1" ht="114" customHeight="1" x14ac:dyDescent="0.3">
      <c r="A18" s="228"/>
      <c r="B18" s="240" t="s">
        <v>158</v>
      </c>
      <c r="C18" s="18" t="s">
        <v>185</v>
      </c>
      <c r="D18" s="65" t="s">
        <v>160</v>
      </c>
      <c r="E18" s="18" t="s">
        <v>40</v>
      </c>
      <c r="F18" s="120">
        <f>ВСР!G121</f>
        <v>93.6</v>
      </c>
      <c r="G18" s="120">
        <f>ВСР!H121</f>
        <v>93.6</v>
      </c>
      <c r="H18" s="120">
        <f>ВСР!I121</f>
        <v>93.6</v>
      </c>
    </row>
    <row r="19" spans="1:15" s="62" customFormat="1" ht="37.5" customHeight="1" x14ac:dyDescent="0.3">
      <c r="A19" s="228" t="s">
        <v>48</v>
      </c>
      <c r="B19" s="240" t="s">
        <v>161</v>
      </c>
      <c r="C19" s="18" t="s">
        <v>185</v>
      </c>
      <c r="D19" s="18" t="str">
        <f>[2]ВСР!E123</f>
        <v>00204 00020</v>
      </c>
      <c r="E19" s="18"/>
      <c r="F19" s="120">
        <f>F20+F21+F22</f>
        <v>7329</v>
      </c>
      <c r="G19" s="120">
        <f>G20+G21+G22</f>
        <v>6570.8</v>
      </c>
      <c r="H19" s="120">
        <f>H20+H21+H22</f>
        <v>6833.7000000000007</v>
      </c>
    </row>
    <row r="20" spans="1:15" s="62" customFormat="1" ht="76.5" customHeight="1" x14ac:dyDescent="0.3">
      <c r="A20" s="228"/>
      <c r="B20" s="239" t="s">
        <v>39</v>
      </c>
      <c r="C20" s="18" t="s">
        <v>185</v>
      </c>
      <c r="D20" s="65" t="s">
        <v>162</v>
      </c>
      <c r="E20" s="18" t="s">
        <v>40</v>
      </c>
      <c r="F20" s="120">
        <f>ВСР!G123</f>
        <v>4251.3999999999996</v>
      </c>
      <c r="G20" s="120">
        <f>ВСР!H123</f>
        <v>3872.2</v>
      </c>
      <c r="H20" s="120">
        <f>ВСР!I123</f>
        <v>3991.1</v>
      </c>
    </row>
    <row r="21" spans="1:15" s="62" customFormat="1" ht="36.75" customHeight="1" x14ac:dyDescent="0.3">
      <c r="A21" s="228"/>
      <c r="B21" s="241" t="s">
        <v>46</v>
      </c>
      <c r="C21" s="18" t="s">
        <v>185</v>
      </c>
      <c r="D21" s="65" t="s">
        <v>162</v>
      </c>
      <c r="E21" s="18" t="s">
        <v>47</v>
      </c>
      <c r="F21" s="120">
        <f>ВСР!G124</f>
        <v>3068.5</v>
      </c>
      <c r="G21" s="120">
        <f>ВСР!H124</f>
        <v>2682.5</v>
      </c>
      <c r="H21" s="120">
        <f>ВСР!I124</f>
        <v>2826.5</v>
      </c>
    </row>
    <row r="22" spans="1:15" s="62" customFormat="1" ht="20.100000000000001" customHeight="1" x14ac:dyDescent="0.3">
      <c r="A22" s="228"/>
      <c r="B22" s="240" t="s">
        <v>49</v>
      </c>
      <c r="C22" s="18" t="s">
        <v>186</v>
      </c>
      <c r="D22" s="65" t="s">
        <v>162</v>
      </c>
      <c r="E22" s="18" t="s">
        <v>50</v>
      </c>
      <c r="F22" s="120">
        <f>ВСР!G125</f>
        <v>9.1</v>
      </c>
      <c r="G22" s="120">
        <f>ВСР!H125</f>
        <v>16.100000000000001</v>
      </c>
      <c r="H22" s="120">
        <f>ВСР!I125</f>
        <v>16.100000000000001</v>
      </c>
    </row>
    <row r="23" spans="1:15" s="62" customFormat="1" ht="59.25" customHeight="1" x14ac:dyDescent="0.3">
      <c r="A23" s="228" t="s">
        <v>8</v>
      </c>
      <c r="B23" s="166" t="s">
        <v>34</v>
      </c>
      <c r="C23" s="18" t="s">
        <v>187</v>
      </c>
      <c r="D23" s="65"/>
      <c r="E23" s="18"/>
      <c r="F23" s="120">
        <f>F24+F26+F30+F32</f>
        <v>16924.900000000001</v>
      </c>
      <c r="G23" s="120">
        <f>G24+G26+G30+G32</f>
        <v>16029.3</v>
      </c>
      <c r="H23" s="120">
        <f>H24+H26+H30+H32</f>
        <v>16546.400000000001</v>
      </c>
    </row>
    <row r="24" spans="1:15" s="62" customFormat="1" ht="20.100000000000001" customHeight="1" x14ac:dyDescent="0.3">
      <c r="A24" s="228" t="s">
        <v>65</v>
      </c>
      <c r="B24" s="239" t="s">
        <v>37</v>
      </c>
      <c r="C24" s="18" t="s">
        <v>188</v>
      </c>
      <c r="D24" s="18" t="str">
        <f>[2]ВСР!E15</f>
        <v>00205 00030</v>
      </c>
      <c r="E24" s="18"/>
      <c r="F24" s="120">
        <f>F25</f>
        <v>1217</v>
      </c>
      <c r="G24" s="120">
        <f>G25</f>
        <v>1091.8</v>
      </c>
      <c r="H24" s="120">
        <f>H25</f>
        <v>1125.3</v>
      </c>
    </row>
    <row r="25" spans="1:15" s="62" customFormat="1" ht="78.75" customHeight="1" x14ac:dyDescent="0.3">
      <c r="A25" s="228"/>
      <c r="B25" s="239" t="s">
        <v>39</v>
      </c>
      <c r="C25" s="18" t="s">
        <v>188</v>
      </c>
      <c r="D25" s="65" t="s">
        <v>38</v>
      </c>
      <c r="E25" s="21" t="s">
        <v>40</v>
      </c>
      <c r="F25" s="121">
        <f>ВСР!G15</f>
        <v>1217</v>
      </c>
      <c r="G25" s="121">
        <f>ВСР!H15</f>
        <v>1091.8</v>
      </c>
      <c r="H25" s="121">
        <f>ВСР!I15</f>
        <v>1125.3</v>
      </c>
    </row>
    <row r="26" spans="1:15" ht="74.099999999999994" customHeight="1" x14ac:dyDescent="0.3">
      <c r="A26" s="229" t="s">
        <v>69</v>
      </c>
      <c r="B26" s="242" t="s">
        <v>42</v>
      </c>
      <c r="C26" s="18" t="s">
        <v>188</v>
      </c>
      <c r="D26" s="18" t="str">
        <f>[2]ВСР!E17</f>
        <v>00206 00030</v>
      </c>
      <c r="E26" s="18"/>
      <c r="F26" s="120">
        <f>F27+F28+F29</f>
        <v>13302.9</v>
      </c>
      <c r="G26" s="120">
        <f>G27+G28+G29</f>
        <v>12521.9</v>
      </c>
      <c r="H26" s="120">
        <f>H27+H28+H29</f>
        <v>12926.7</v>
      </c>
    </row>
    <row r="27" spans="1:15" ht="78" customHeight="1" x14ac:dyDescent="0.3">
      <c r="A27" s="230"/>
      <c r="B27" s="243" t="s">
        <v>39</v>
      </c>
      <c r="C27" s="21" t="s">
        <v>188</v>
      </c>
      <c r="D27" s="65" t="s">
        <v>43</v>
      </c>
      <c r="E27" s="18" t="s">
        <v>40</v>
      </c>
      <c r="F27" s="120">
        <f>ВСР!G17</f>
        <v>11176.2</v>
      </c>
      <c r="G27" s="120">
        <f>ВСР!H17</f>
        <v>9888.2999999999993</v>
      </c>
      <c r="H27" s="120">
        <f>ВСР!I17</f>
        <v>10192</v>
      </c>
    </row>
    <row r="28" spans="1:15" s="4" customFormat="1" ht="37.5" x14ac:dyDescent="0.3">
      <c r="A28" s="230"/>
      <c r="B28" s="244" t="s">
        <v>46</v>
      </c>
      <c r="C28" s="21" t="s">
        <v>188</v>
      </c>
      <c r="D28" s="65" t="s">
        <v>43</v>
      </c>
      <c r="E28" s="18" t="s">
        <v>47</v>
      </c>
      <c r="F28" s="120">
        <f>ВСР!G18</f>
        <v>2092.9</v>
      </c>
      <c r="G28" s="120">
        <f>ВСР!H18</f>
        <v>2612.4</v>
      </c>
      <c r="H28" s="120">
        <f>ВСР!I18</f>
        <v>2713.5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230"/>
      <c r="B29" s="245" t="s">
        <v>49</v>
      </c>
      <c r="C29" s="18" t="s">
        <v>188</v>
      </c>
      <c r="D29" s="65" t="s">
        <v>43</v>
      </c>
      <c r="E29" s="18" t="s">
        <v>50</v>
      </c>
      <c r="F29" s="121">
        <f>ВСР!G19</f>
        <v>33.799999999999997</v>
      </c>
      <c r="G29" s="121">
        <f>ВСР!H19</f>
        <v>21.2</v>
      </c>
      <c r="H29" s="121">
        <f>ВСР!I19</f>
        <v>21.2</v>
      </c>
    </row>
    <row r="30" spans="1:15" ht="75" x14ac:dyDescent="0.3">
      <c r="A30" s="229" t="s">
        <v>73</v>
      </c>
      <c r="B30" s="246" t="s">
        <v>51</v>
      </c>
      <c r="C30" s="21" t="s">
        <v>188</v>
      </c>
      <c r="D30" s="21" t="str">
        <f>[2]ВСР!E20</f>
        <v>09200 G0100</v>
      </c>
      <c r="E30" s="21"/>
      <c r="F30" s="121">
        <f>F31</f>
        <v>6.9</v>
      </c>
      <c r="G30" s="121">
        <f>G31</f>
        <v>7.3</v>
      </c>
      <c r="H30" s="121">
        <f>H31</f>
        <v>7.7</v>
      </c>
    </row>
    <row r="31" spans="1:15" ht="37.5" x14ac:dyDescent="0.3">
      <c r="A31" s="230"/>
      <c r="B31" s="247" t="s">
        <v>46</v>
      </c>
      <c r="C31" s="21" t="s">
        <v>188</v>
      </c>
      <c r="D31" s="64" t="s">
        <v>52</v>
      </c>
      <c r="E31" s="21" t="s">
        <v>47</v>
      </c>
      <c r="F31" s="121">
        <f>ВСР!G21</f>
        <v>6.9</v>
      </c>
      <c r="G31" s="121">
        <f>ВСР!H21</f>
        <v>7.3</v>
      </c>
      <c r="H31" s="121">
        <f>ВСР!I21</f>
        <v>7.7</v>
      </c>
    </row>
    <row r="32" spans="1:15" ht="75" x14ac:dyDescent="0.3">
      <c r="A32" s="229" t="s">
        <v>75</v>
      </c>
      <c r="B32" s="248" t="s">
        <v>54</v>
      </c>
      <c r="C32" s="21" t="s">
        <v>188</v>
      </c>
      <c r="D32" s="39" t="str">
        <f>[2]ВСР!E22</f>
        <v>00200 G0850</v>
      </c>
      <c r="E32" s="21"/>
      <c r="F32" s="121">
        <f>SUM(F33:F34)</f>
        <v>2398.1000000000004</v>
      </c>
      <c r="G32" s="121">
        <f>SUM(G33:G34)</f>
        <v>2408.3000000000002</v>
      </c>
      <c r="H32" s="121">
        <f>SUM(H33:H34)</f>
        <v>2486.6999999999998</v>
      </c>
    </row>
    <row r="33" spans="1:8" ht="77.25" customHeight="1" x14ac:dyDescent="0.3">
      <c r="A33" s="230"/>
      <c r="B33" s="248" t="s">
        <v>39</v>
      </c>
      <c r="C33" s="21" t="s">
        <v>188</v>
      </c>
      <c r="D33" s="66" t="s">
        <v>55</v>
      </c>
      <c r="E33" s="21" t="s">
        <v>40</v>
      </c>
      <c r="F33" s="121">
        <f>ВСР!G23</f>
        <v>2208.8000000000002</v>
      </c>
      <c r="G33" s="121">
        <f>ВСР!H23</f>
        <v>2208.8000000000002</v>
      </c>
      <c r="H33" s="121">
        <f>ВСР!I23</f>
        <v>2276.6999999999998</v>
      </c>
    </row>
    <row r="34" spans="1:8" ht="37.5" x14ac:dyDescent="0.3">
      <c r="A34" s="229"/>
      <c r="B34" s="241" t="s">
        <v>46</v>
      </c>
      <c r="C34" s="21" t="s">
        <v>188</v>
      </c>
      <c r="D34" s="66" t="s">
        <v>55</v>
      </c>
      <c r="E34" s="21" t="s">
        <v>47</v>
      </c>
      <c r="F34" s="121">
        <f>ВСР!G24</f>
        <v>189.3</v>
      </c>
      <c r="G34" s="121">
        <f>ВСР!H24</f>
        <v>199.5</v>
      </c>
      <c r="H34" s="121">
        <f>ВСР!I24</f>
        <v>210</v>
      </c>
    </row>
    <row r="35" spans="1:8" ht="37.5" x14ac:dyDescent="0.3">
      <c r="A35" s="229" t="s">
        <v>9</v>
      </c>
      <c r="B35" s="249" t="s">
        <v>446</v>
      </c>
      <c r="C35" s="21" t="s">
        <v>210</v>
      </c>
      <c r="D35" s="66"/>
      <c r="E35" s="21"/>
      <c r="F35" s="121">
        <f>F36+F38</f>
        <v>306.5</v>
      </c>
      <c r="G35" s="121">
        <f>G36+G38</f>
        <v>2469.9</v>
      </c>
      <c r="H35" s="121">
        <f>H36+H38</f>
        <v>0</v>
      </c>
    </row>
    <row r="36" spans="1:8" ht="36.75" customHeight="1" x14ac:dyDescent="0.3">
      <c r="A36" s="229" t="s">
        <v>466</v>
      </c>
      <c r="B36" s="249" t="s">
        <v>448</v>
      </c>
      <c r="C36" s="21" t="s">
        <v>454</v>
      </c>
      <c r="D36" s="39" t="s">
        <v>449</v>
      </c>
      <c r="E36" s="21"/>
      <c r="F36" s="121">
        <f>F37</f>
        <v>306.5</v>
      </c>
      <c r="G36" s="121">
        <f>G37</f>
        <v>1995.7</v>
      </c>
      <c r="H36" s="121">
        <f>H37</f>
        <v>0</v>
      </c>
    </row>
    <row r="37" spans="1:8" ht="80.25" customHeight="1" x14ac:dyDescent="0.3">
      <c r="A37" s="229"/>
      <c r="B37" s="248" t="s">
        <v>39</v>
      </c>
      <c r="C37" s="21" t="s">
        <v>454</v>
      </c>
      <c r="D37" s="39" t="s">
        <v>449</v>
      </c>
      <c r="E37" s="21" t="s">
        <v>40</v>
      </c>
      <c r="F37" s="121">
        <f>ВСР!G139</f>
        <v>306.5</v>
      </c>
      <c r="G37" s="121">
        <f>ВСР!H139</f>
        <v>1995.7</v>
      </c>
      <c r="H37" s="121">
        <f>ВСР!I139</f>
        <v>0</v>
      </c>
    </row>
    <row r="38" spans="1:8" ht="37.5" x14ac:dyDescent="0.3">
      <c r="A38" s="229" t="s">
        <v>467</v>
      </c>
      <c r="B38" s="248" t="s">
        <v>457</v>
      </c>
      <c r="C38" s="21" t="s">
        <v>454</v>
      </c>
      <c r="D38" s="39" t="s">
        <v>456</v>
      </c>
      <c r="E38" s="21"/>
      <c r="F38" s="121">
        <f>F39+F40</f>
        <v>0</v>
      </c>
      <c r="G38" s="121">
        <f>G39+G40</f>
        <v>474.2</v>
      </c>
      <c r="H38" s="121">
        <f>H39+H40</f>
        <v>0</v>
      </c>
    </row>
    <row r="39" spans="1:8" ht="37.5" x14ac:dyDescent="0.3">
      <c r="A39" s="229"/>
      <c r="B39" s="241" t="s">
        <v>46</v>
      </c>
      <c r="C39" s="21" t="s">
        <v>454</v>
      </c>
      <c r="D39" s="39" t="s">
        <v>456</v>
      </c>
      <c r="E39" s="21" t="s">
        <v>47</v>
      </c>
      <c r="F39" s="121">
        <f>ВСР!G144</f>
        <v>0</v>
      </c>
      <c r="G39" s="121">
        <f>ВСР!H144</f>
        <v>470.2</v>
      </c>
      <c r="H39" s="121">
        <f>ВСР!I144</f>
        <v>0</v>
      </c>
    </row>
    <row r="40" spans="1:8" ht="18.75" x14ac:dyDescent="0.3">
      <c r="A40" s="229"/>
      <c r="B40" s="240" t="s">
        <v>49</v>
      </c>
      <c r="C40" s="21" t="s">
        <v>454</v>
      </c>
      <c r="D40" s="39" t="s">
        <v>456</v>
      </c>
      <c r="E40" s="21" t="s">
        <v>50</v>
      </c>
      <c r="F40" s="121">
        <f>ВСР!G145</f>
        <v>0</v>
      </c>
      <c r="G40" s="121">
        <f>ВСР!H145</f>
        <v>4</v>
      </c>
      <c r="H40" s="121">
        <f>ВСР!I145</f>
        <v>0</v>
      </c>
    </row>
    <row r="41" spans="1:8" ht="23.1" customHeight="1" x14ac:dyDescent="0.3">
      <c r="A41" s="229" t="s">
        <v>11</v>
      </c>
      <c r="B41" s="250" t="s">
        <v>189</v>
      </c>
      <c r="C41" s="21" t="s">
        <v>190</v>
      </c>
      <c r="D41" s="64"/>
      <c r="E41" s="21"/>
      <c r="F41" s="121">
        <f t="shared" ref="F41:H42" si="1">F42</f>
        <v>65</v>
      </c>
      <c r="G41" s="121">
        <f t="shared" si="1"/>
        <v>65</v>
      </c>
      <c r="H41" s="121">
        <f t="shared" si="1"/>
        <v>65</v>
      </c>
    </row>
    <row r="42" spans="1:8" ht="18.75" x14ac:dyDescent="0.3">
      <c r="A42" s="229"/>
      <c r="B42" s="250" t="s">
        <v>60</v>
      </c>
      <c r="C42" s="21" t="s">
        <v>191</v>
      </c>
      <c r="D42" s="21" t="str">
        <f>[2]ВСР!E26</f>
        <v>07001 00060</v>
      </c>
      <c r="E42" s="21"/>
      <c r="F42" s="121">
        <f t="shared" si="1"/>
        <v>65</v>
      </c>
      <c r="G42" s="121">
        <f t="shared" si="1"/>
        <v>65</v>
      </c>
      <c r="H42" s="121">
        <f t="shared" si="1"/>
        <v>65</v>
      </c>
    </row>
    <row r="43" spans="1:8" ht="18.75" x14ac:dyDescent="0.3">
      <c r="A43" s="229"/>
      <c r="B43" s="250" t="s">
        <v>49</v>
      </c>
      <c r="C43" s="21" t="s">
        <v>191</v>
      </c>
      <c r="D43" s="64" t="s">
        <v>61</v>
      </c>
      <c r="E43" s="21" t="s">
        <v>50</v>
      </c>
      <c r="F43" s="121">
        <f>ВСР!G27</f>
        <v>65</v>
      </c>
      <c r="G43" s="121">
        <f>ВСР!H27</f>
        <v>65</v>
      </c>
      <c r="H43" s="121">
        <f>ВСР!I27</f>
        <v>65</v>
      </c>
    </row>
    <row r="44" spans="1:8" ht="18.75" x14ac:dyDescent="0.3">
      <c r="A44" s="229" t="s">
        <v>461</v>
      </c>
      <c r="B44" s="250" t="s">
        <v>192</v>
      </c>
      <c r="C44" s="21" t="s">
        <v>193</v>
      </c>
      <c r="D44" s="64"/>
      <c r="E44" s="21"/>
      <c r="F44" s="121">
        <f>F45+F51+F49+F47+F55</f>
        <v>11077.6</v>
      </c>
      <c r="G44" s="121">
        <f>G45+G51+G49+G47+G55</f>
        <v>10700.3</v>
      </c>
      <c r="H44" s="121">
        <f>H45+H51+H49+H47+H55</f>
        <v>11039.8</v>
      </c>
    </row>
    <row r="45" spans="1:8" ht="18.75" x14ac:dyDescent="0.3">
      <c r="A45" s="229" t="s">
        <v>501</v>
      </c>
      <c r="B45" s="246" t="s">
        <v>66</v>
      </c>
      <c r="C45" s="21" t="s">
        <v>194</v>
      </c>
      <c r="D45" s="21" t="str">
        <f>[2]ВСР!E29</f>
        <v>09201 00070</v>
      </c>
      <c r="E45" s="21"/>
      <c r="F45" s="121">
        <f>F46</f>
        <v>396</v>
      </c>
      <c r="G45" s="121" t="str">
        <f>G46</f>
        <v>417,4</v>
      </c>
      <c r="H45" s="121">
        <f>H46</f>
        <v>440</v>
      </c>
    </row>
    <row r="46" spans="1:8" ht="37.5" x14ac:dyDescent="0.3">
      <c r="A46" s="229"/>
      <c r="B46" s="246" t="s">
        <v>46</v>
      </c>
      <c r="C46" s="21" t="s">
        <v>194</v>
      </c>
      <c r="D46" s="64" t="s">
        <v>67</v>
      </c>
      <c r="E46" s="21" t="s">
        <v>47</v>
      </c>
      <c r="F46" s="121">
        <f>ВСР!G30</f>
        <v>396</v>
      </c>
      <c r="G46" s="121" t="str">
        <f>ВСР!H30</f>
        <v>417,4</v>
      </c>
      <c r="H46" s="121">
        <f>ВСР!I30</f>
        <v>440</v>
      </c>
    </row>
    <row r="47" spans="1:8" s="61" customFormat="1" ht="18.75" x14ac:dyDescent="0.3">
      <c r="A47" s="229" t="s">
        <v>462</v>
      </c>
      <c r="B47" s="241" t="s">
        <v>273</v>
      </c>
      <c r="C47" s="21" t="s">
        <v>194</v>
      </c>
      <c r="D47" s="21" t="s">
        <v>274</v>
      </c>
      <c r="E47" s="21"/>
      <c r="F47" s="121">
        <f>F48</f>
        <v>0</v>
      </c>
      <c r="G47" s="121">
        <f>G48</f>
        <v>132.39999999999998</v>
      </c>
      <c r="H47" s="121">
        <f>H48</f>
        <v>139.29999999999998</v>
      </c>
    </row>
    <row r="48" spans="1:8" s="61" customFormat="1" ht="37.5" x14ac:dyDescent="0.3">
      <c r="A48" s="229"/>
      <c r="B48" s="246" t="s">
        <v>46</v>
      </c>
      <c r="C48" s="21" t="s">
        <v>194</v>
      </c>
      <c r="D48" s="21" t="s">
        <v>274</v>
      </c>
      <c r="E48" s="21" t="s">
        <v>47</v>
      </c>
      <c r="F48" s="121">
        <f>ВСР!G31+ВСР!G127</f>
        <v>0</v>
      </c>
      <c r="G48" s="121">
        <f>ВСР!H31+ВСР!H127</f>
        <v>132.39999999999998</v>
      </c>
      <c r="H48" s="121">
        <f>ВСР!I31+ВСР!I127</f>
        <v>139.29999999999998</v>
      </c>
    </row>
    <row r="49" spans="1:8" ht="56.25" x14ac:dyDescent="0.3">
      <c r="A49" s="229" t="s">
        <v>463</v>
      </c>
      <c r="B49" s="149" t="s">
        <v>251</v>
      </c>
      <c r="C49" s="18" t="s">
        <v>194</v>
      </c>
      <c r="D49" s="18" t="str">
        <f>[2]ВСР!E127</f>
        <v>09205 00440</v>
      </c>
      <c r="E49" s="18"/>
      <c r="F49" s="120">
        <f>F50</f>
        <v>116.3</v>
      </c>
      <c r="G49" s="120">
        <f>G50</f>
        <v>84</v>
      </c>
      <c r="H49" s="120">
        <f>H50</f>
        <v>84</v>
      </c>
    </row>
    <row r="50" spans="1:8" ht="18.75" x14ac:dyDescent="0.3">
      <c r="A50" s="229"/>
      <c r="B50" s="244" t="s">
        <v>49</v>
      </c>
      <c r="C50" s="18" t="s">
        <v>194</v>
      </c>
      <c r="D50" s="65" t="s">
        <v>163</v>
      </c>
      <c r="E50" s="18" t="s">
        <v>50</v>
      </c>
      <c r="F50" s="121">
        <f>ВСР!G130</f>
        <v>116.3</v>
      </c>
      <c r="G50" s="121">
        <f>ВСР!H130</f>
        <v>84</v>
      </c>
      <c r="H50" s="121">
        <f>ВСР!I130</f>
        <v>84</v>
      </c>
    </row>
    <row r="51" spans="1:8" ht="75" x14ac:dyDescent="0.3">
      <c r="A51" s="229" t="s">
        <v>464</v>
      </c>
      <c r="B51" s="251" t="s">
        <v>70</v>
      </c>
      <c r="C51" s="21" t="s">
        <v>194</v>
      </c>
      <c r="D51" s="39" t="str">
        <f>[2]ВСР!E32</f>
        <v>09201 00460</v>
      </c>
      <c r="E51" s="21"/>
      <c r="F51" s="121">
        <f>F52+F53+F54</f>
        <v>10545.300000000001</v>
      </c>
      <c r="G51" s="121">
        <f>G52+G53+G54</f>
        <v>10045.5</v>
      </c>
      <c r="H51" s="121">
        <f>H52+H53+H54</f>
        <v>10354.4</v>
      </c>
    </row>
    <row r="52" spans="1:8" ht="76.5" customHeight="1" x14ac:dyDescent="0.3">
      <c r="A52" s="229"/>
      <c r="B52" s="251" t="s">
        <v>39</v>
      </c>
      <c r="C52" s="21" t="s">
        <v>194</v>
      </c>
      <c r="D52" s="66" t="s">
        <v>71</v>
      </c>
      <c r="E52" s="21" t="s">
        <v>40</v>
      </c>
      <c r="F52" s="121">
        <f>ВСР!G34</f>
        <v>10488.7</v>
      </c>
      <c r="G52" s="121">
        <f>ВСР!H34</f>
        <v>9920.6</v>
      </c>
      <c r="H52" s="121">
        <f>ВСР!I34</f>
        <v>10225.4</v>
      </c>
    </row>
    <row r="53" spans="1:8" ht="37.5" x14ac:dyDescent="0.3">
      <c r="A53" s="229"/>
      <c r="B53" s="246" t="s">
        <v>46</v>
      </c>
      <c r="C53" s="21" t="s">
        <v>194</v>
      </c>
      <c r="D53" s="66" t="s">
        <v>71</v>
      </c>
      <c r="E53" s="21" t="s">
        <v>47</v>
      </c>
      <c r="F53" s="121">
        <f>ВСР!G35</f>
        <v>56.5</v>
      </c>
      <c r="G53" s="121">
        <f>ВСР!H35</f>
        <v>124.8</v>
      </c>
      <c r="H53" s="121">
        <f>ВСР!I35</f>
        <v>128.89999999999998</v>
      </c>
    </row>
    <row r="54" spans="1:8" ht="18.75" x14ac:dyDescent="0.3">
      <c r="A54" s="229"/>
      <c r="B54" s="244" t="s">
        <v>49</v>
      </c>
      <c r="C54" s="21" t="s">
        <v>194</v>
      </c>
      <c r="D54" s="66" t="s">
        <v>71</v>
      </c>
      <c r="E54" s="21" t="s">
        <v>50</v>
      </c>
      <c r="F54" s="121">
        <v>0.1</v>
      </c>
      <c r="G54" s="121">
        <v>0.1</v>
      </c>
      <c r="H54" s="121">
        <v>0.1</v>
      </c>
    </row>
    <row r="55" spans="1:8" ht="56.25" x14ac:dyDescent="0.3">
      <c r="A55" s="229" t="s">
        <v>465</v>
      </c>
      <c r="B55" s="245" t="s">
        <v>427</v>
      </c>
      <c r="C55" s="21" t="s">
        <v>64</v>
      </c>
      <c r="D55" s="39" t="s">
        <v>428</v>
      </c>
      <c r="E55" s="21"/>
      <c r="F55" s="22">
        <f>F56</f>
        <v>20</v>
      </c>
      <c r="G55" s="22">
        <f>G56</f>
        <v>21</v>
      </c>
      <c r="H55" s="22">
        <f>H56</f>
        <v>22.1</v>
      </c>
    </row>
    <row r="56" spans="1:8" ht="37.5" x14ac:dyDescent="0.3">
      <c r="A56" s="227"/>
      <c r="B56" s="241" t="s">
        <v>46</v>
      </c>
      <c r="C56" s="21" t="s">
        <v>64</v>
      </c>
      <c r="D56" s="39" t="s">
        <v>428</v>
      </c>
      <c r="E56" s="21" t="s">
        <v>47</v>
      </c>
      <c r="F56" s="22">
        <f>ВСР!G38</f>
        <v>20</v>
      </c>
      <c r="G56" s="22">
        <f>ВСР!H38</f>
        <v>21</v>
      </c>
      <c r="H56" s="22">
        <f>ВСР!I38</f>
        <v>22.1</v>
      </c>
    </row>
    <row r="57" spans="1:8" ht="37.5" x14ac:dyDescent="0.3">
      <c r="A57" s="231" t="s">
        <v>14</v>
      </c>
      <c r="B57" s="252" t="s">
        <v>79</v>
      </c>
      <c r="C57" s="31" t="s">
        <v>183</v>
      </c>
      <c r="D57" s="63"/>
      <c r="E57" s="31"/>
      <c r="F57" s="119">
        <f>F58</f>
        <v>18.2</v>
      </c>
      <c r="G57" s="119">
        <f t="shared" ref="G57:H59" si="2">G58</f>
        <v>87.8</v>
      </c>
      <c r="H57" s="119">
        <f t="shared" si="2"/>
        <v>96</v>
      </c>
    </row>
    <row r="58" spans="1:8" ht="36" customHeight="1" x14ac:dyDescent="0.3">
      <c r="A58" s="229" t="s">
        <v>12</v>
      </c>
      <c r="B58" s="253" t="s">
        <v>81</v>
      </c>
      <c r="C58" s="21" t="s">
        <v>196</v>
      </c>
      <c r="D58" s="64"/>
      <c r="E58" s="21"/>
      <c r="F58" s="121">
        <f>F59</f>
        <v>18.2</v>
      </c>
      <c r="G58" s="121">
        <f t="shared" si="2"/>
        <v>87.8</v>
      </c>
      <c r="H58" s="121">
        <f t="shared" si="2"/>
        <v>96</v>
      </c>
    </row>
    <row r="59" spans="1:8" ht="135" customHeight="1" x14ac:dyDescent="0.3">
      <c r="A59" s="229" t="s">
        <v>15</v>
      </c>
      <c r="B59" s="210" t="s">
        <v>83</v>
      </c>
      <c r="C59" s="21" t="s">
        <v>197</v>
      </c>
      <c r="D59" s="21" t="str">
        <f>[2]ВСР!E43</f>
        <v>21900 00090</v>
      </c>
      <c r="E59" s="21"/>
      <c r="F59" s="121">
        <f>F60</f>
        <v>18.2</v>
      </c>
      <c r="G59" s="121">
        <f t="shared" si="2"/>
        <v>87.8</v>
      </c>
      <c r="H59" s="121">
        <f t="shared" si="2"/>
        <v>96</v>
      </c>
    </row>
    <row r="60" spans="1:8" ht="37.5" x14ac:dyDescent="0.3">
      <c r="A60" s="229"/>
      <c r="B60" s="246" t="s">
        <v>46</v>
      </c>
      <c r="C60" s="21" t="s">
        <v>197</v>
      </c>
      <c r="D60" s="64" t="s">
        <v>84</v>
      </c>
      <c r="E60" s="21" t="s">
        <v>47</v>
      </c>
      <c r="F60" s="121">
        <f>ВСР!G42</f>
        <v>18.2</v>
      </c>
      <c r="G60" s="121">
        <f>ВСР!H42</f>
        <v>87.8</v>
      </c>
      <c r="H60" s="121">
        <f>ВСР!I42</f>
        <v>96</v>
      </c>
    </row>
    <row r="61" spans="1:8" ht="18.75" x14ac:dyDescent="0.3">
      <c r="A61" s="231" t="s">
        <v>25</v>
      </c>
      <c r="B61" s="252" t="s">
        <v>85</v>
      </c>
      <c r="C61" s="31" t="s">
        <v>187</v>
      </c>
      <c r="D61" s="63"/>
      <c r="E61" s="31"/>
      <c r="F61" s="119">
        <f>F62</f>
        <v>20</v>
      </c>
      <c r="G61" s="119">
        <f t="shared" ref="G61:H63" si="3">G62</f>
        <v>21.2</v>
      </c>
      <c r="H61" s="119">
        <f t="shared" si="3"/>
        <v>22.2</v>
      </c>
    </row>
    <row r="62" spans="1:8" ht="18.75" x14ac:dyDescent="0.3">
      <c r="A62" s="229" t="s">
        <v>198</v>
      </c>
      <c r="B62" s="254" t="s">
        <v>87</v>
      </c>
      <c r="C62" s="21" t="s">
        <v>199</v>
      </c>
      <c r="D62" s="66"/>
      <c r="E62" s="21"/>
      <c r="F62" s="121">
        <f>F63+F65</f>
        <v>20</v>
      </c>
      <c r="G62" s="121">
        <f>G63+G65</f>
        <v>21.2</v>
      </c>
      <c r="H62" s="121">
        <f>H63+H65</f>
        <v>22.2</v>
      </c>
    </row>
    <row r="63" spans="1:8" ht="56.25" x14ac:dyDescent="0.3">
      <c r="A63" s="229" t="s">
        <v>200</v>
      </c>
      <c r="B63" s="255" t="s">
        <v>284</v>
      </c>
      <c r="C63" s="21" t="s">
        <v>201</v>
      </c>
      <c r="D63" s="39" t="str">
        <f>[2]ВСР!E51</f>
        <v>34500 00100</v>
      </c>
      <c r="E63" s="21"/>
      <c r="F63" s="121">
        <f>F64</f>
        <v>10</v>
      </c>
      <c r="G63" s="121" t="str">
        <f t="shared" si="3"/>
        <v>10,6</v>
      </c>
      <c r="H63" s="121">
        <f t="shared" si="3"/>
        <v>11.1</v>
      </c>
    </row>
    <row r="64" spans="1:8" ht="37.5" x14ac:dyDescent="0.3">
      <c r="A64" s="229"/>
      <c r="B64" s="239" t="s">
        <v>46</v>
      </c>
      <c r="C64" s="21" t="s">
        <v>201</v>
      </c>
      <c r="D64" s="66" t="s">
        <v>89</v>
      </c>
      <c r="E64" s="21" t="s">
        <v>47</v>
      </c>
      <c r="F64" s="120">
        <f>ВСР!G46</f>
        <v>10</v>
      </c>
      <c r="G64" s="120" t="str">
        <f>ВСР!H46</f>
        <v>10,6</v>
      </c>
      <c r="H64" s="120">
        <f>ВСР!I46</f>
        <v>11.1</v>
      </c>
    </row>
    <row r="65" spans="1:8" s="61" customFormat="1" ht="59.25" customHeight="1" x14ac:dyDescent="0.3">
      <c r="A65" s="229" t="s">
        <v>426</v>
      </c>
      <c r="B65" s="256" t="s">
        <v>424</v>
      </c>
      <c r="C65" s="21" t="s">
        <v>201</v>
      </c>
      <c r="D65" s="128">
        <v>3450100101</v>
      </c>
      <c r="E65" s="21"/>
      <c r="F65" s="120">
        <f>F66</f>
        <v>10</v>
      </c>
      <c r="G65" s="120" t="str">
        <f>G66</f>
        <v>10,6</v>
      </c>
      <c r="H65" s="120">
        <f>H66</f>
        <v>11.1</v>
      </c>
    </row>
    <row r="66" spans="1:8" s="61" customFormat="1" ht="37.5" x14ac:dyDescent="0.3">
      <c r="A66" s="229"/>
      <c r="B66" s="239" t="s">
        <v>46</v>
      </c>
      <c r="C66" s="21" t="s">
        <v>201</v>
      </c>
      <c r="D66" s="128">
        <v>3450100101</v>
      </c>
      <c r="E66" s="21" t="s">
        <v>47</v>
      </c>
      <c r="F66" s="120">
        <f>ВСР!G48</f>
        <v>10</v>
      </c>
      <c r="G66" s="120" t="str">
        <f>ВСР!H48</f>
        <v>10,6</v>
      </c>
      <c r="H66" s="120">
        <f>ВСР!I48</f>
        <v>11.1</v>
      </c>
    </row>
    <row r="67" spans="1:8" ht="23.1" customHeight="1" x14ac:dyDescent="0.3">
      <c r="A67" s="231" t="s">
        <v>26</v>
      </c>
      <c r="B67" s="257" t="s">
        <v>90</v>
      </c>
      <c r="C67" s="31" t="s">
        <v>202</v>
      </c>
      <c r="D67" s="67"/>
      <c r="E67" s="31"/>
      <c r="F67" s="122">
        <f>F68</f>
        <v>19928.599999999999</v>
      </c>
      <c r="G67" s="122">
        <f>G68</f>
        <v>16971.8</v>
      </c>
      <c r="H67" s="122">
        <f>H68</f>
        <v>22851.3</v>
      </c>
    </row>
    <row r="68" spans="1:8" ht="18.75" x14ac:dyDescent="0.3">
      <c r="A68" s="229" t="s">
        <v>203</v>
      </c>
      <c r="B68" s="248" t="s">
        <v>92</v>
      </c>
      <c r="C68" s="21" t="s">
        <v>204</v>
      </c>
      <c r="D68" s="66"/>
      <c r="E68" s="21"/>
      <c r="F68" s="120">
        <f>F69+F71+F75+F77+F79+F81+F83+F85+F73</f>
        <v>19928.599999999999</v>
      </c>
      <c r="G68" s="120">
        <f t="shared" ref="G68:H68" si="4">G69+G71+G75+G77+G79+G81+G83+G85+G73</f>
        <v>16971.8</v>
      </c>
      <c r="H68" s="120">
        <f t="shared" si="4"/>
        <v>22851.3</v>
      </c>
    </row>
    <row r="69" spans="1:8" ht="37.5" x14ac:dyDescent="0.3">
      <c r="A69" s="229" t="s">
        <v>309</v>
      </c>
      <c r="B69" s="241" t="s">
        <v>94</v>
      </c>
      <c r="C69" s="21" t="s">
        <v>205</v>
      </c>
      <c r="D69" s="39" t="str">
        <f>[2]ВСР!E56</f>
        <v>60001 00132</v>
      </c>
      <c r="E69" s="21"/>
      <c r="F69" s="120">
        <f>F70</f>
        <v>350.1</v>
      </c>
      <c r="G69" s="120">
        <f>G70</f>
        <v>340.7</v>
      </c>
      <c r="H69" s="120">
        <f>H70</f>
        <v>334.3</v>
      </c>
    </row>
    <row r="70" spans="1:8" ht="37.5" x14ac:dyDescent="0.3">
      <c r="A70" s="229"/>
      <c r="B70" s="239" t="s">
        <v>46</v>
      </c>
      <c r="C70" s="21" t="s">
        <v>205</v>
      </c>
      <c r="D70" s="39" t="str">
        <f>[2]ВСР!E57</f>
        <v>60001 00132</v>
      </c>
      <c r="E70" s="21" t="s">
        <v>47</v>
      </c>
      <c r="F70" s="120">
        <f>ВСР!G52</f>
        <v>350.1</v>
      </c>
      <c r="G70" s="120">
        <f>ВСР!H52</f>
        <v>340.7</v>
      </c>
      <c r="H70" s="120">
        <f>ВСР!I52</f>
        <v>334.3</v>
      </c>
    </row>
    <row r="71" spans="1:8" ht="76.5" customHeight="1" x14ac:dyDescent="0.3">
      <c r="A71" s="229" t="s">
        <v>277</v>
      </c>
      <c r="B71" s="241" t="s">
        <v>96</v>
      </c>
      <c r="C71" s="21" t="s">
        <v>205</v>
      </c>
      <c r="D71" s="39" t="s">
        <v>246</v>
      </c>
      <c r="E71" s="21"/>
      <c r="F71" s="120">
        <f>F72</f>
        <v>250</v>
      </c>
      <c r="G71" s="120">
        <f>G72</f>
        <v>196.5</v>
      </c>
      <c r="H71" s="120">
        <f>H72</f>
        <v>189.10000000000002</v>
      </c>
    </row>
    <row r="72" spans="1:8" ht="37.5" x14ac:dyDescent="0.3">
      <c r="A72" s="229"/>
      <c r="B72" s="241" t="s">
        <v>46</v>
      </c>
      <c r="C72" s="21" t="s">
        <v>205</v>
      </c>
      <c r="D72" s="39" t="s">
        <v>246</v>
      </c>
      <c r="E72" s="21" t="s">
        <v>47</v>
      </c>
      <c r="F72" s="120">
        <f>ВСР!G54</f>
        <v>250</v>
      </c>
      <c r="G72" s="120">
        <f>ВСР!H54</f>
        <v>196.5</v>
      </c>
      <c r="H72" s="120">
        <f>ВСР!I54</f>
        <v>189.10000000000002</v>
      </c>
    </row>
    <row r="73" spans="1:8" ht="37.5" x14ac:dyDescent="0.3">
      <c r="A73" s="229" t="s">
        <v>278</v>
      </c>
      <c r="B73" s="241" t="s">
        <v>505</v>
      </c>
      <c r="C73" s="21" t="s">
        <v>205</v>
      </c>
      <c r="D73" s="39" t="s">
        <v>506</v>
      </c>
      <c r="E73" s="21"/>
      <c r="F73" s="120">
        <f>F74</f>
        <v>60</v>
      </c>
      <c r="G73" s="19">
        <f>G74</f>
        <v>0</v>
      </c>
      <c r="H73" s="19">
        <f>H74</f>
        <v>0</v>
      </c>
    </row>
    <row r="74" spans="1:8" ht="37.5" x14ac:dyDescent="0.3">
      <c r="A74" s="229"/>
      <c r="B74" s="241" t="s">
        <v>46</v>
      </c>
      <c r="C74" s="21" t="s">
        <v>205</v>
      </c>
      <c r="D74" s="39" t="s">
        <v>506</v>
      </c>
      <c r="E74" s="21" t="s">
        <v>47</v>
      </c>
      <c r="F74" s="120">
        <v>60</v>
      </c>
      <c r="G74" s="120">
        <v>0</v>
      </c>
      <c r="H74" s="120">
        <v>0</v>
      </c>
    </row>
    <row r="75" spans="1:8" ht="37.5" x14ac:dyDescent="0.3">
      <c r="A75" s="229" t="s">
        <v>279</v>
      </c>
      <c r="B75" s="241" t="s">
        <v>97</v>
      </c>
      <c r="C75" s="21" t="s">
        <v>205</v>
      </c>
      <c r="D75" s="39" t="str">
        <f>[2]ВСР!E63</f>
        <v>60003 00151</v>
      </c>
      <c r="E75" s="21"/>
      <c r="F75" s="120">
        <f>F76</f>
        <v>4262</v>
      </c>
      <c r="G75" s="120">
        <f>G76</f>
        <v>4807.1000000000004</v>
      </c>
      <c r="H75" s="120">
        <f>H76</f>
        <v>1006.4000000000005</v>
      </c>
    </row>
    <row r="76" spans="1:8" ht="37.5" x14ac:dyDescent="0.3">
      <c r="A76" s="229"/>
      <c r="B76" s="241" t="s">
        <v>46</v>
      </c>
      <c r="C76" s="21" t="s">
        <v>205</v>
      </c>
      <c r="D76" s="66" t="s">
        <v>98</v>
      </c>
      <c r="E76" s="21" t="s">
        <v>47</v>
      </c>
      <c r="F76" s="120">
        <f>ВСР!G58</f>
        <v>4262</v>
      </c>
      <c r="G76" s="120">
        <f>ВСР!H58</f>
        <v>4807.1000000000004</v>
      </c>
      <c r="H76" s="120">
        <f>ВСР!I58</f>
        <v>1006.4000000000005</v>
      </c>
    </row>
    <row r="77" spans="1:8" ht="37.5" x14ac:dyDescent="0.3">
      <c r="A77" s="229" t="s">
        <v>280</v>
      </c>
      <c r="B77" s="241" t="s">
        <v>99</v>
      </c>
      <c r="C77" s="21" t="s">
        <v>205</v>
      </c>
      <c r="D77" s="39" t="s">
        <v>247</v>
      </c>
      <c r="E77" s="21"/>
      <c r="F77" s="120">
        <f>F78</f>
        <v>250.1</v>
      </c>
      <c r="G77" s="120">
        <f>G78</f>
        <v>300.10000000000002</v>
      </c>
      <c r="H77" s="120">
        <f>H78</f>
        <v>95.2</v>
      </c>
    </row>
    <row r="78" spans="1:8" ht="37.5" x14ac:dyDescent="0.3">
      <c r="A78" s="229"/>
      <c r="B78" s="241" t="s">
        <v>46</v>
      </c>
      <c r="C78" s="21" t="s">
        <v>205</v>
      </c>
      <c r="D78" s="39" t="s">
        <v>247</v>
      </c>
      <c r="E78" s="21" t="s">
        <v>47</v>
      </c>
      <c r="F78" s="120">
        <f>ВСР!G60</f>
        <v>250.1</v>
      </c>
      <c r="G78" s="120">
        <f>ВСР!H60</f>
        <v>300.10000000000002</v>
      </c>
      <c r="H78" s="120">
        <f>ВСР!I60</f>
        <v>95.2</v>
      </c>
    </row>
    <row r="79" spans="1:8" ht="75" x14ac:dyDescent="0.3">
      <c r="A79" s="229" t="s">
        <v>281</v>
      </c>
      <c r="B79" s="241" t="s">
        <v>100</v>
      </c>
      <c r="C79" s="21" t="s">
        <v>205</v>
      </c>
      <c r="D79" s="39" t="s">
        <v>248</v>
      </c>
      <c r="E79" s="21"/>
      <c r="F79" s="120">
        <f>F80</f>
        <v>624.6</v>
      </c>
      <c r="G79" s="120">
        <f>G80</f>
        <v>750</v>
      </c>
      <c r="H79" s="120">
        <f>H80</f>
        <v>849.3</v>
      </c>
    </row>
    <row r="80" spans="1:8" ht="37.5" x14ac:dyDescent="0.3">
      <c r="A80" s="229"/>
      <c r="B80" s="241" t="s">
        <v>46</v>
      </c>
      <c r="C80" s="21" t="s">
        <v>205</v>
      </c>
      <c r="D80" s="39" t="s">
        <v>248</v>
      </c>
      <c r="E80" s="21" t="s">
        <v>47</v>
      </c>
      <c r="F80" s="120">
        <f>ВСР!G62</f>
        <v>624.6</v>
      </c>
      <c r="G80" s="120">
        <f>ВСР!H62</f>
        <v>750</v>
      </c>
      <c r="H80" s="120">
        <f>ВСР!I62</f>
        <v>849.3</v>
      </c>
    </row>
    <row r="81" spans="1:8" ht="37.5" x14ac:dyDescent="0.3">
      <c r="A81" s="229" t="s">
        <v>282</v>
      </c>
      <c r="B81" s="241" t="s">
        <v>101</v>
      </c>
      <c r="C81" s="21" t="s">
        <v>205</v>
      </c>
      <c r="D81" s="39" t="s">
        <v>249</v>
      </c>
      <c r="E81" s="21"/>
      <c r="F81" s="120">
        <f>F82</f>
        <v>4251.2</v>
      </c>
      <c r="G81" s="120">
        <f>G82</f>
        <v>3934.9</v>
      </c>
      <c r="H81" s="120">
        <f>H82</f>
        <v>2736.7</v>
      </c>
    </row>
    <row r="82" spans="1:8" ht="37.5" x14ac:dyDescent="0.3">
      <c r="A82" s="229"/>
      <c r="B82" s="241" t="s">
        <v>46</v>
      </c>
      <c r="C82" s="21" t="s">
        <v>205</v>
      </c>
      <c r="D82" s="39" t="s">
        <v>249</v>
      </c>
      <c r="E82" s="21" t="s">
        <v>47</v>
      </c>
      <c r="F82" s="120">
        <f>ВСР!G64</f>
        <v>4251.2</v>
      </c>
      <c r="G82" s="120">
        <f>ВСР!H64</f>
        <v>3934.9</v>
      </c>
      <c r="H82" s="120">
        <f>ВСР!I64</f>
        <v>2736.7</v>
      </c>
    </row>
    <row r="83" spans="1:8" ht="56.25" x14ac:dyDescent="0.3">
      <c r="A83" s="229" t="s">
        <v>452</v>
      </c>
      <c r="B83" s="248" t="s">
        <v>102</v>
      </c>
      <c r="C83" s="21" t="s">
        <v>205</v>
      </c>
      <c r="D83" s="39" t="s">
        <v>103</v>
      </c>
      <c r="E83" s="21"/>
      <c r="F83" s="120">
        <f>F84</f>
        <v>9880.6</v>
      </c>
      <c r="G83" s="120">
        <f>G84</f>
        <v>4969.2</v>
      </c>
      <c r="H83" s="120">
        <f>H84</f>
        <v>13755.6</v>
      </c>
    </row>
    <row r="84" spans="1:8" ht="37.5" x14ac:dyDescent="0.3">
      <c r="B84" s="241" t="s">
        <v>46</v>
      </c>
      <c r="C84" s="21" t="s">
        <v>205</v>
      </c>
      <c r="D84" s="39" t="s">
        <v>103</v>
      </c>
      <c r="E84" s="21" t="s">
        <v>47</v>
      </c>
      <c r="F84" s="120">
        <f>ВСР!G66</f>
        <v>9880.6</v>
      </c>
      <c r="G84" s="120">
        <f>ВСР!H66</f>
        <v>4969.2</v>
      </c>
      <c r="H84" s="120">
        <f>ВСР!I66</f>
        <v>13755.6</v>
      </c>
    </row>
    <row r="85" spans="1:8" ht="18.75" x14ac:dyDescent="0.3">
      <c r="A85" s="229" t="s">
        <v>507</v>
      </c>
      <c r="B85" s="241" t="s">
        <v>451</v>
      </c>
      <c r="C85" s="21" t="s">
        <v>205</v>
      </c>
      <c r="D85" s="39" t="s">
        <v>455</v>
      </c>
      <c r="E85" s="21"/>
      <c r="F85" s="120">
        <f>F86</f>
        <v>0</v>
      </c>
      <c r="G85" s="120">
        <f>G86</f>
        <v>1673.3</v>
      </c>
      <c r="H85" s="120">
        <f>H86</f>
        <v>3884.7</v>
      </c>
    </row>
    <row r="86" spans="1:8" ht="18.75" x14ac:dyDescent="0.3">
      <c r="A86" s="229"/>
      <c r="B86" s="241" t="s">
        <v>49</v>
      </c>
      <c r="C86" s="21" t="s">
        <v>205</v>
      </c>
      <c r="D86" s="39" t="s">
        <v>455</v>
      </c>
      <c r="E86" s="21" t="s">
        <v>50</v>
      </c>
      <c r="F86" s="120">
        <f>ВСР!G68</f>
        <v>0</v>
      </c>
      <c r="G86" s="120">
        <f>ВСР!H68</f>
        <v>1673.3</v>
      </c>
      <c r="H86" s="120">
        <f>ВСР!I68</f>
        <v>3884.7</v>
      </c>
    </row>
    <row r="87" spans="1:8" ht="18.75" x14ac:dyDescent="0.3">
      <c r="A87" s="231" t="s">
        <v>27</v>
      </c>
      <c r="B87" s="258" t="s">
        <v>104</v>
      </c>
      <c r="C87" s="31" t="s">
        <v>206</v>
      </c>
      <c r="D87" s="67"/>
      <c r="E87" s="31"/>
      <c r="F87" s="122">
        <f>F89</f>
        <v>30</v>
      </c>
      <c r="G87" s="122" t="str">
        <f>G89</f>
        <v>24,6</v>
      </c>
      <c r="H87" s="122">
        <f>H89</f>
        <v>29.2</v>
      </c>
    </row>
    <row r="88" spans="1:8" ht="18.75" x14ac:dyDescent="0.3">
      <c r="A88" s="229" t="s">
        <v>207</v>
      </c>
      <c r="B88" s="241" t="s">
        <v>106</v>
      </c>
      <c r="C88" s="21" t="s">
        <v>202</v>
      </c>
      <c r="D88" s="66"/>
      <c r="E88" s="21"/>
      <c r="F88" s="120">
        <f t="shared" ref="F88:H89" si="5">F89</f>
        <v>30</v>
      </c>
      <c r="G88" s="120" t="str">
        <f t="shared" si="5"/>
        <v>24,6</v>
      </c>
      <c r="H88" s="120">
        <f t="shared" si="5"/>
        <v>29.2</v>
      </c>
    </row>
    <row r="89" spans="1:8" ht="57.75" customHeight="1" x14ac:dyDescent="0.3">
      <c r="A89" s="229" t="s">
        <v>208</v>
      </c>
      <c r="B89" s="241" t="s">
        <v>108</v>
      </c>
      <c r="C89" s="21" t="s">
        <v>209</v>
      </c>
      <c r="D89" s="39" t="str">
        <f>[2]ВСР!E79</f>
        <v>41000 00170</v>
      </c>
      <c r="E89" s="21"/>
      <c r="F89" s="120">
        <f t="shared" si="5"/>
        <v>30</v>
      </c>
      <c r="G89" s="120" t="str">
        <f t="shared" si="5"/>
        <v>24,6</v>
      </c>
      <c r="H89" s="120">
        <f t="shared" si="5"/>
        <v>29.2</v>
      </c>
    </row>
    <row r="90" spans="1:8" ht="37.5" x14ac:dyDescent="0.3">
      <c r="A90" s="229"/>
      <c r="B90" s="241" t="s">
        <v>46</v>
      </c>
      <c r="C90" s="21" t="s">
        <v>209</v>
      </c>
      <c r="D90" s="66" t="s">
        <v>109</v>
      </c>
      <c r="E90" s="21" t="s">
        <v>47</v>
      </c>
      <c r="F90" s="120">
        <f>ВСР!G72</f>
        <v>30</v>
      </c>
      <c r="G90" s="120" t="str">
        <f>ВСР!H72</f>
        <v>24,6</v>
      </c>
      <c r="H90" s="120">
        <f>ВСР!I72</f>
        <v>29.2</v>
      </c>
    </row>
    <row r="91" spans="1:8" ht="18.75" x14ac:dyDescent="0.3">
      <c r="A91" s="231" t="s">
        <v>28</v>
      </c>
      <c r="B91" s="258" t="s">
        <v>110</v>
      </c>
      <c r="C91" s="31" t="s">
        <v>210</v>
      </c>
      <c r="D91" s="63"/>
      <c r="E91" s="31"/>
      <c r="F91" s="122">
        <f>F92+F95</f>
        <v>288.89999999999998</v>
      </c>
      <c r="G91" s="122">
        <f>G92+G95</f>
        <v>440.7</v>
      </c>
      <c r="H91" s="122">
        <f>H92+H95</f>
        <v>466.7</v>
      </c>
    </row>
    <row r="92" spans="1:8" ht="38.450000000000003" customHeight="1" x14ac:dyDescent="0.3">
      <c r="A92" s="229" t="s">
        <v>211</v>
      </c>
      <c r="B92" s="248" t="s">
        <v>112</v>
      </c>
      <c r="C92" s="21" t="s">
        <v>202</v>
      </c>
      <c r="D92" s="64"/>
      <c r="E92" s="21"/>
      <c r="F92" s="120">
        <f>F93</f>
        <v>84</v>
      </c>
      <c r="G92" s="120" t="str">
        <f t="shared" ref="G92:H93" si="6">G93</f>
        <v>221,4</v>
      </c>
      <c r="H92" s="120" t="str">
        <f t="shared" si="6"/>
        <v>233,2</v>
      </c>
    </row>
    <row r="93" spans="1:8" ht="93" customHeight="1" x14ac:dyDescent="0.3">
      <c r="A93" s="229"/>
      <c r="B93" s="241" t="s">
        <v>116</v>
      </c>
      <c r="C93" s="21" t="s">
        <v>212</v>
      </c>
      <c r="D93" s="64" t="s">
        <v>115</v>
      </c>
      <c r="E93" s="21"/>
      <c r="F93" s="120">
        <f>F94</f>
        <v>84</v>
      </c>
      <c r="G93" s="120" t="str">
        <f t="shared" si="6"/>
        <v>221,4</v>
      </c>
      <c r="H93" s="120" t="str">
        <f t="shared" si="6"/>
        <v>233,2</v>
      </c>
    </row>
    <row r="94" spans="1:8" ht="37.5" x14ac:dyDescent="0.3">
      <c r="A94" s="229"/>
      <c r="B94" s="241" t="s">
        <v>46</v>
      </c>
      <c r="C94" s="21" t="s">
        <v>212</v>
      </c>
      <c r="D94" s="64" t="s">
        <v>115</v>
      </c>
      <c r="E94" s="21" t="s">
        <v>47</v>
      </c>
      <c r="F94" s="120">
        <f>ВСР!G76</f>
        <v>84</v>
      </c>
      <c r="G94" s="120" t="str">
        <f>ВСР!H76</f>
        <v>221,4</v>
      </c>
      <c r="H94" s="120" t="str">
        <f>ВСР!I76</f>
        <v>233,2</v>
      </c>
    </row>
    <row r="95" spans="1:8" ht="23.45" customHeight="1" x14ac:dyDescent="0.3">
      <c r="A95" s="229" t="s">
        <v>213</v>
      </c>
      <c r="B95" s="241" t="s">
        <v>119</v>
      </c>
      <c r="C95" s="21" t="s">
        <v>215</v>
      </c>
      <c r="D95" s="64"/>
      <c r="E95" s="21"/>
      <c r="F95" s="120">
        <f>F96+F98+F100+F104+F102+F106</f>
        <v>204.9</v>
      </c>
      <c r="G95" s="120">
        <f>G96+G98+G100+G104+G102+G106</f>
        <v>219.29999999999998</v>
      </c>
      <c r="H95" s="120">
        <f>H96+H98+H100+H104+H102+H106</f>
        <v>233.5</v>
      </c>
    </row>
    <row r="96" spans="1:8" ht="72.95" customHeight="1" x14ac:dyDescent="0.3">
      <c r="A96" s="229" t="s">
        <v>214</v>
      </c>
      <c r="B96" s="241" t="s">
        <v>121</v>
      </c>
      <c r="C96" s="28" t="s">
        <v>216</v>
      </c>
      <c r="D96" s="21" t="str">
        <f>[2]ВСР!E90</f>
        <v>79506 00510</v>
      </c>
      <c r="E96" s="21"/>
      <c r="F96" s="120">
        <f>F97</f>
        <v>10</v>
      </c>
      <c r="G96" s="120" t="str">
        <f>G97</f>
        <v>10,6</v>
      </c>
      <c r="H96" s="120">
        <f>H97</f>
        <v>11.2</v>
      </c>
    </row>
    <row r="97" spans="1:11" ht="37.5" x14ac:dyDescent="0.3">
      <c r="A97" s="229"/>
      <c r="B97" s="241" t="s">
        <v>46</v>
      </c>
      <c r="C97" s="28" t="s">
        <v>216</v>
      </c>
      <c r="D97" s="21" t="str">
        <f>[2]ВСР!E91</f>
        <v>79506 00510</v>
      </c>
      <c r="E97" s="21" t="s">
        <v>47</v>
      </c>
      <c r="F97" s="120">
        <f>ВСР!G81</f>
        <v>10</v>
      </c>
      <c r="G97" s="120" t="str">
        <f>ВСР!H81</f>
        <v>10,6</v>
      </c>
      <c r="H97" s="120">
        <f>ВСР!I81</f>
        <v>11.2</v>
      </c>
    </row>
    <row r="98" spans="1:11" ht="75.75" customHeight="1" x14ac:dyDescent="0.3">
      <c r="A98" s="229" t="s">
        <v>414</v>
      </c>
      <c r="B98" s="259" t="s">
        <v>217</v>
      </c>
      <c r="C98" s="21" t="s">
        <v>216</v>
      </c>
      <c r="D98" s="21" t="str">
        <f>[2]ВСР!E92</f>
        <v>79512 00490</v>
      </c>
      <c r="E98" s="21"/>
      <c r="F98" s="120">
        <f>F99</f>
        <v>65</v>
      </c>
      <c r="G98" s="120" t="str">
        <f>G99</f>
        <v>53,8</v>
      </c>
      <c r="H98" s="120">
        <f>H99</f>
        <v>63.3</v>
      </c>
    </row>
    <row r="99" spans="1:11" ht="38.450000000000003" customHeight="1" x14ac:dyDescent="0.3">
      <c r="A99" s="229"/>
      <c r="B99" s="241" t="s">
        <v>46</v>
      </c>
      <c r="C99" s="28" t="s">
        <v>216</v>
      </c>
      <c r="D99" s="64" t="s">
        <v>124</v>
      </c>
      <c r="E99" s="21" t="s">
        <v>47</v>
      </c>
      <c r="F99" s="120">
        <f>ВСР!G83</f>
        <v>65</v>
      </c>
      <c r="G99" s="120" t="str">
        <f>ВСР!H83</f>
        <v>53,8</v>
      </c>
      <c r="H99" s="120">
        <f>ВСР!I83</f>
        <v>63.3</v>
      </c>
    </row>
    <row r="100" spans="1:11" ht="112.5" customHeight="1" x14ac:dyDescent="0.3">
      <c r="A100" s="229" t="s">
        <v>416</v>
      </c>
      <c r="B100" s="241" t="s">
        <v>245</v>
      </c>
      <c r="C100" s="28" t="s">
        <v>216</v>
      </c>
      <c r="D100" s="21" t="str">
        <f>[2]ВСР!E94</f>
        <v>79514 00530</v>
      </c>
      <c r="E100" s="21"/>
      <c r="F100" s="120">
        <f>F101</f>
        <v>45</v>
      </c>
      <c r="G100" s="120">
        <f>G101</f>
        <v>51</v>
      </c>
      <c r="H100" s="120">
        <f>H101</f>
        <v>55</v>
      </c>
    </row>
    <row r="101" spans="1:11" ht="38.1" customHeight="1" x14ac:dyDescent="0.3">
      <c r="A101" s="229"/>
      <c r="B101" s="241" t="s">
        <v>46</v>
      </c>
      <c r="C101" s="28" t="s">
        <v>216</v>
      </c>
      <c r="D101" s="64" t="s">
        <v>125</v>
      </c>
      <c r="E101" s="21" t="s">
        <v>47</v>
      </c>
      <c r="F101" s="120">
        <f>ВСР!G85</f>
        <v>45</v>
      </c>
      <c r="G101" s="120">
        <f>ВСР!H85</f>
        <v>51</v>
      </c>
      <c r="H101" s="120">
        <f>ВСР!I85</f>
        <v>55</v>
      </c>
    </row>
    <row r="102" spans="1:11" ht="74.25" customHeight="1" x14ac:dyDescent="0.3">
      <c r="A102" s="229" t="s">
        <v>418</v>
      </c>
      <c r="B102" s="241" t="s">
        <v>117</v>
      </c>
      <c r="C102" s="28" t="s">
        <v>216</v>
      </c>
      <c r="D102" s="21" t="str">
        <f>[2]ВСР!E87</f>
        <v>79505 00190</v>
      </c>
      <c r="E102" s="21"/>
      <c r="F102" s="120">
        <f>F103</f>
        <v>49.9</v>
      </c>
      <c r="G102" s="120" t="str">
        <f>G103</f>
        <v>66,9</v>
      </c>
      <c r="H102" s="120">
        <f>H103</f>
        <v>64.900000000000006</v>
      </c>
    </row>
    <row r="103" spans="1:11" ht="38.1" customHeight="1" x14ac:dyDescent="0.3">
      <c r="A103" s="229"/>
      <c r="B103" s="241" t="s">
        <v>46</v>
      </c>
      <c r="C103" s="28" t="s">
        <v>216</v>
      </c>
      <c r="D103" s="64" t="s">
        <v>118</v>
      </c>
      <c r="E103" s="21" t="s">
        <v>47</v>
      </c>
      <c r="F103" s="120">
        <f>ВСР!G79</f>
        <v>49.9</v>
      </c>
      <c r="G103" s="120" t="str">
        <f>ВСР!H79</f>
        <v>66,9</v>
      </c>
      <c r="H103" s="120">
        <f>ВСР!I79</f>
        <v>64.900000000000006</v>
      </c>
    </row>
    <row r="104" spans="1:11" ht="132" customHeight="1" x14ac:dyDescent="0.3">
      <c r="A104" s="229" t="s">
        <v>429</v>
      </c>
      <c r="B104" s="253" t="s">
        <v>195</v>
      </c>
      <c r="C104" s="28" t="s">
        <v>216</v>
      </c>
      <c r="D104" s="21" t="str">
        <f>[2]ВСР!E38</f>
        <v>79508 00520</v>
      </c>
      <c r="E104" s="21"/>
      <c r="F104" s="121">
        <f>F105</f>
        <v>10</v>
      </c>
      <c r="G104" s="121">
        <f>G105</f>
        <v>10.6</v>
      </c>
      <c r="H104" s="121">
        <f>H105</f>
        <v>11.2</v>
      </c>
    </row>
    <row r="105" spans="1:11" ht="38.1" customHeight="1" x14ac:dyDescent="0.3">
      <c r="A105" s="229"/>
      <c r="B105" s="246" t="s">
        <v>46</v>
      </c>
      <c r="C105" s="28" t="s">
        <v>216</v>
      </c>
      <c r="D105" s="64" t="s">
        <v>77</v>
      </c>
      <c r="E105" s="21" t="s">
        <v>47</v>
      </c>
      <c r="F105" s="121">
        <f>ВСР!G87</f>
        <v>10</v>
      </c>
      <c r="G105" s="121">
        <f>ВСР!H87</f>
        <v>10.6</v>
      </c>
      <c r="H105" s="121">
        <f>ВСР!I87</f>
        <v>11.2</v>
      </c>
    </row>
    <row r="106" spans="1:11" ht="169.5" customHeight="1" x14ac:dyDescent="0.3">
      <c r="A106" s="229" t="s">
        <v>434</v>
      </c>
      <c r="B106" s="241" t="s">
        <v>437</v>
      </c>
      <c r="C106" s="28" t="s">
        <v>216</v>
      </c>
      <c r="D106" s="21" t="s">
        <v>436</v>
      </c>
      <c r="E106" s="21"/>
      <c r="F106" s="121">
        <f>F107</f>
        <v>25</v>
      </c>
      <c r="G106" s="121">
        <f>G107</f>
        <v>26.4</v>
      </c>
      <c r="H106" s="121">
        <f>H107</f>
        <v>27.9</v>
      </c>
    </row>
    <row r="107" spans="1:11" ht="38.1" customHeight="1" x14ac:dyDescent="0.3">
      <c r="A107" s="229"/>
      <c r="B107" s="246" t="s">
        <v>46</v>
      </c>
      <c r="C107" s="28" t="s">
        <v>216</v>
      </c>
      <c r="D107" s="21" t="s">
        <v>436</v>
      </c>
      <c r="E107" s="21" t="s">
        <v>47</v>
      </c>
      <c r="F107" s="121">
        <f>ВСР!G89</f>
        <v>25</v>
      </c>
      <c r="G107" s="121">
        <f>ВСР!H89</f>
        <v>26.4</v>
      </c>
      <c r="H107" s="121">
        <f>ВСР!I89</f>
        <v>27.9</v>
      </c>
    </row>
    <row r="108" spans="1:11" ht="19.5" customHeight="1" x14ac:dyDescent="0.3">
      <c r="A108" s="231" t="s">
        <v>179</v>
      </c>
      <c r="B108" s="258" t="s">
        <v>126</v>
      </c>
      <c r="C108" s="31" t="s">
        <v>218</v>
      </c>
      <c r="D108" s="63"/>
      <c r="E108" s="31"/>
      <c r="F108" s="122">
        <f>F109+F114</f>
        <v>9076.4</v>
      </c>
      <c r="G108" s="122">
        <f>G109+G114</f>
        <v>8956</v>
      </c>
      <c r="H108" s="122">
        <f>H109+H114</f>
        <v>9656.9</v>
      </c>
    </row>
    <row r="109" spans="1:11" ht="21.95" customHeight="1" x14ac:dyDescent="0.3">
      <c r="A109" s="229" t="s">
        <v>219</v>
      </c>
      <c r="B109" s="241" t="s">
        <v>128</v>
      </c>
      <c r="C109" s="21" t="s">
        <v>180</v>
      </c>
      <c r="D109" s="64"/>
      <c r="E109" s="21"/>
      <c r="F109" s="120">
        <f>F110+F112</f>
        <v>7674.5</v>
      </c>
      <c r="G109" s="120">
        <f>G110+G112</f>
        <v>7247.2</v>
      </c>
      <c r="H109" s="120">
        <f>H110+H112</f>
        <v>8143.3</v>
      </c>
    </row>
    <row r="110" spans="1:11" ht="55.5" customHeight="1" x14ac:dyDescent="0.3">
      <c r="A110" s="229" t="s">
        <v>220</v>
      </c>
      <c r="B110" s="248" t="s">
        <v>221</v>
      </c>
      <c r="C110" s="21" t="s">
        <v>222</v>
      </c>
      <c r="D110" s="21" t="str">
        <f>[2]ВСР!E98</f>
        <v>45011 00200</v>
      </c>
      <c r="E110" s="21"/>
      <c r="F110" s="120">
        <f>F111</f>
        <v>5901</v>
      </c>
      <c r="G110" s="120">
        <f>G111</f>
        <v>5343.9</v>
      </c>
      <c r="H110" s="120" t="str">
        <f>H111</f>
        <v>6122,8</v>
      </c>
      <c r="K110" s="133"/>
    </row>
    <row r="111" spans="1:11" ht="37.5" x14ac:dyDescent="0.3">
      <c r="A111" s="229"/>
      <c r="B111" s="241" t="s">
        <v>46</v>
      </c>
      <c r="C111" s="21" t="s">
        <v>223</v>
      </c>
      <c r="D111" s="64" t="s">
        <v>131</v>
      </c>
      <c r="E111" s="21" t="s">
        <v>47</v>
      </c>
      <c r="F111" s="120">
        <f>ВСР!G93</f>
        <v>5901</v>
      </c>
      <c r="G111" s="120">
        <f>ВСР!H93</f>
        <v>5343.9</v>
      </c>
      <c r="H111" s="120" t="str">
        <f>ВСР!I93</f>
        <v>6122,8</v>
      </c>
    </row>
    <row r="112" spans="1:11" ht="75" customHeight="1" x14ac:dyDescent="0.3">
      <c r="A112" s="229" t="s">
        <v>240</v>
      </c>
      <c r="B112" s="241" t="s">
        <v>177</v>
      </c>
      <c r="C112" s="21" t="s">
        <v>222</v>
      </c>
      <c r="D112" s="21" t="s">
        <v>250</v>
      </c>
      <c r="E112" s="21"/>
      <c r="F112" s="120">
        <f>F113</f>
        <v>1773.5</v>
      </c>
      <c r="G112" s="120">
        <f>G113</f>
        <v>1903.3</v>
      </c>
      <c r="H112" s="120">
        <f>H113</f>
        <v>2020.5</v>
      </c>
      <c r="J112" s="133"/>
    </row>
    <row r="113" spans="1:8" ht="37.5" x14ac:dyDescent="0.3">
      <c r="A113" s="229"/>
      <c r="B113" s="241" t="s">
        <v>46</v>
      </c>
      <c r="C113" s="21" t="s">
        <v>223</v>
      </c>
      <c r="D113" s="21" t="s">
        <v>250</v>
      </c>
      <c r="E113" s="21" t="s">
        <v>47</v>
      </c>
      <c r="F113" s="120">
        <f>ВСР!G95</f>
        <v>1773.5</v>
      </c>
      <c r="G113" s="120">
        <f>ВСР!H95</f>
        <v>1903.3</v>
      </c>
      <c r="H113" s="120">
        <f>ВСР!I95</f>
        <v>2020.5</v>
      </c>
    </row>
    <row r="114" spans="1:8" ht="37.5" x14ac:dyDescent="0.3">
      <c r="A114" s="229" t="s">
        <v>224</v>
      </c>
      <c r="B114" s="241" t="s">
        <v>132</v>
      </c>
      <c r="C114" s="21" t="s">
        <v>187</v>
      </c>
      <c r="D114" s="64"/>
      <c r="E114" s="21"/>
      <c r="F114" s="120">
        <f t="shared" ref="F114:H115" si="7">F115</f>
        <v>1401.9</v>
      </c>
      <c r="G114" s="120" t="str">
        <f t="shared" si="7"/>
        <v>1708,8</v>
      </c>
      <c r="H114" s="120" t="str">
        <f t="shared" si="7"/>
        <v>1513,6</v>
      </c>
    </row>
    <row r="115" spans="1:8" ht="53.25" customHeight="1" x14ac:dyDescent="0.3">
      <c r="A115" s="229" t="s">
        <v>225</v>
      </c>
      <c r="B115" s="241" t="s">
        <v>226</v>
      </c>
      <c r="C115" s="21" t="s">
        <v>133</v>
      </c>
      <c r="D115" s="21" t="str">
        <f>[2]ВСР!E101</f>
        <v>45009 00560</v>
      </c>
      <c r="E115" s="21"/>
      <c r="F115" s="120">
        <f t="shared" si="7"/>
        <v>1401.9</v>
      </c>
      <c r="G115" s="120" t="str">
        <f t="shared" si="7"/>
        <v>1708,8</v>
      </c>
      <c r="H115" s="120" t="str">
        <f t="shared" si="7"/>
        <v>1513,6</v>
      </c>
    </row>
    <row r="116" spans="1:8" ht="37.5" x14ac:dyDescent="0.3">
      <c r="A116" s="229"/>
      <c r="B116" s="241" t="s">
        <v>46</v>
      </c>
      <c r="C116" s="21" t="s">
        <v>133</v>
      </c>
      <c r="D116" s="64" t="s">
        <v>134</v>
      </c>
      <c r="E116" s="21" t="s">
        <v>47</v>
      </c>
      <c r="F116" s="120">
        <f>ВСР!G98</f>
        <v>1401.9</v>
      </c>
      <c r="G116" s="120" t="str">
        <f>ВСР!H98</f>
        <v>1708,8</v>
      </c>
      <c r="H116" s="120" t="str">
        <f>ВСР!I98</f>
        <v>1513,6</v>
      </c>
    </row>
    <row r="117" spans="1:8" ht="18.75" x14ac:dyDescent="0.3">
      <c r="A117" s="231" t="s">
        <v>227</v>
      </c>
      <c r="B117" s="260" t="s">
        <v>135</v>
      </c>
      <c r="C117" s="31" t="s">
        <v>228</v>
      </c>
      <c r="D117" s="63"/>
      <c r="E117" s="31"/>
      <c r="F117" s="122">
        <f>F121+F118</f>
        <v>7654.6</v>
      </c>
      <c r="G117" s="122">
        <f>G121+G118</f>
        <v>7467.5999999999995</v>
      </c>
      <c r="H117" s="122">
        <f>H121+H118</f>
        <v>7914.9</v>
      </c>
    </row>
    <row r="118" spans="1:8" ht="18.75" x14ac:dyDescent="0.3">
      <c r="A118" s="227" t="s">
        <v>229</v>
      </c>
      <c r="B118" s="241" t="s">
        <v>440</v>
      </c>
      <c r="C118" s="28" t="s">
        <v>180</v>
      </c>
      <c r="D118" s="64"/>
      <c r="E118" s="21"/>
      <c r="F118" s="120">
        <f t="shared" ref="F118:H119" si="8">F119</f>
        <v>657.5</v>
      </c>
      <c r="G118" s="120">
        <f t="shared" si="8"/>
        <v>543.70000000000005</v>
      </c>
      <c r="H118" s="120">
        <f t="shared" si="8"/>
        <v>543.70000000000005</v>
      </c>
    </row>
    <row r="119" spans="1:8" ht="56.25" x14ac:dyDescent="0.3">
      <c r="A119" s="229"/>
      <c r="B119" s="241" t="s">
        <v>137</v>
      </c>
      <c r="C119" s="28" t="s">
        <v>441</v>
      </c>
      <c r="D119" s="21" t="str">
        <f>[2]ВСР!E105</f>
        <v>50581 00230</v>
      </c>
      <c r="E119" s="21"/>
      <c r="F119" s="120">
        <f t="shared" si="8"/>
        <v>657.5</v>
      </c>
      <c r="G119" s="120">
        <f t="shared" si="8"/>
        <v>543.70000000000005</v>
      </c>
      <c r="H119" s="120">
        <f t="shared" si="8"/>
        <v>543.70000000000005</v>
      </c>
    </row>
    <row r="120" spans="1:8" ht="18.75" x14ac:dyDescent="0.3">
      <c r="A120" s="229"/>
      <c r="B120" s="241" t="s">
        <v>139</v>
      </c>
      <c r="C120" s="28" t="s">
        <v>441</v>
      </c>
      <c r="D120" s="64" t="s">
        <v>138</v>
      </c>
      <c r="E120" s="21" t="s">
        <v>140</v>
      </c>
      <c r="F120" s="120">
        <f>ВСР!G102</f>
        <v>657.5</v>
      </c>
      <c r="G120" s="120">
        <f>ВСР!H102</f>
        <v>543.70000000000005</v>
      </c>
      <c r="H120" s="120">
        <f>ВСР!I102</f>
        <v>543.70000000000005</v>
      </c>
    </row>
    <row r="121" spans="1:8" ht="18.75" x14ac:dyDescent="0.3">
      <c r="A121" s="229" t="s">
        <v>230</v>
      </c>
      <c r="B121" s="241" t="s">
        <v>231</v>
      </c>
      <c r="C121" s="21" t="s">
        <v>187</v>
      </c>
      <c r="D121" s="64"/>
      <c r="E121" s="21"/>
      <c r="F121" s="120">
        <f>F122+F124</f>
        <v>6997.1</v>
      </c>
      <c r="G121" s="120">
        <f>G122+G124</f>
        <v>6923.9</v>
      </c>
      <c r="H121" s="120">
        <f>H122+H124</f>
        <v>7371.2</v>
      </c>
    </row>
    <row r="122" spans="1:8" ht="75" customHeight="1" x14ac:dyDescent="0.3">
      <c r="A122" s="229" t="s">
        <v>232</v>
      </c>
      <c r="B122" s="261" t="s">
        <v>143</v>
      </c>
      <c r="C122" s="21" t="s">
        <v>233</v>
      </c>
      <c r="D122" s="21" t="str">
        <f>[2]ВСР!E108</f>
        <v>51100 G0860</v>
      </c>
      <c r="E122" s="18"/>
      <c r="F122" s="120">
        <f>F123</f>
        <v>4703.7000000000007</v>
      </c>
      <c r="G122" s="120">
        <f>G123</f>
        <v>4506.8</v>
      </c>
      <c r="H122" s="120">
        <f>H123</f>
        <v>4745.8999999999996</v>
      </c>
    </row>
    <row r="123" spans="1:8" ht="21" customHeight="1" x14ac:dyDescent="0.3">
      <c r="A123" s="229"/>
      <c r="B123" s="244" t="s">
        <v>139</v>
      </c>
      <c r="C123" s="21" t="s">
        <v>233</v>
      </c>
      <c r="D123" s="64" t="s">
        <v>144</v>
      </c>
      <c r="E123" s="21" t="s">
        <v>140</v>
      </c>
      <c r="F123" s="121">
        <f>ВСР!G105</f>
        <v>4703.7000000000007</v>
      </c>
      <c r="G123" s="121">
        <f>ВСР!H105</f>
        <v>4506.8</v>
      </c>
      <c r="H123" s="121">
        <f>ВСР!I105</f>
        <v>4745.8999999999996</v>
      </c>
    </row>
    <row r="124" spans="1:8" ht="60.75" customHeight="1" x14ac:dyDescent="0.3">
      <c r="A124" s="229" t="s">
        <v>234</v>
      </c>
      <c r="B124" s="241" t="s">
        <v>145</v>
      </c>
      <c r="C124" s="21" t="s">
        <v>233</v>
      </c>
      <c r="D124" s="39" t="str">
        <f>[2]ВСР!E110</f>
        <v>51100 G0870</v>
      </c>
      <c r="E124" s="21"/>
      <c r="F124" s="121">
        <f>F125</f>
        <v>2293.4</v>
      </c>
      <c r="G124" s="121">
        <f>G125</f>
        <v>2417.1</v>
      </c>
      <c r="H124" s="121">
        <f>H125</f>
        <v>2625.3</v>
      </c>
    </row>
    <row r="125" spans="1:8" ht="21.95" customHeight="1" x14ac:dyDescent="0.3">
      <c r="A125" s="229"/>
      <c r="B125" s="244" t="s">
        <v>139</v>
      </c>
      <c r="C125" s="21" t="s">
        <v>233</v>
      </c>
      <c r="D125" s="64" t="s">
        <v>146</v>
      </c>
      <c r="E125" s="21" t="s">
        <v>140</v>
      </c>
      <c r="F125" s="121">
        <f>ВСР!G107</f>
        <v>2293.4</v>
      </c>
      <c r="G125" s="121">
        <f>ВСР!H107</f>
        <v>2417.1</v>
      </c>
      <c r="H125" s="121">
        <f>ВСР!I107</f>
        <v>2625.3</v>
      </c>
    </row>
    <row r="126" spans="1:8" ht="17.25" customHeight="1" x14ac:dyDescent="0.3">
      <c r="A126" s="231" t="s">
        <v>235</v>
      </c>
      <c r="B126" s="262" t="s">
        <v>175</v>
      </c>
      <c r="C126" s="31" t="s">
        <v>190</v>
      </c>
      <c r="D126" s="66"/>
      <c r="E126" s="21"/>
      <c r="F126" s="121">
        <f>F127</f>
        <v>23.5</v>
      </c>
      <c r="G126" s="121" t="str">
        <f t="shared" ref="G126:H128" si="9">G127</f>
        <v>58,7</v>
      </c>
      <c r="H126" s="121">
        <f t="shared" si="9"/>
        <v>64.900000000000006</v>
      </c>
    </row>
    <row r="127" spans="1:8" ht="15.75" customHeight="1" x14ac:dyDescent="0.3">
      <c r="A127" s="229" t="s">
        <v>236</v>
      </c>
      <c r="B127" s="263" t="s">
        <v>176</v>
      </c>
      <c r="C127" s="21" t="s">
        <v>181</v>
      </c>
      <c r="D127" s="66"/>
      <c r="E127" s="21"/>
      <c r="F127" s="121">
        <f>F128</f>
        <v>23.5</v>
      </c>
      <c r="G127" s="121" t="str">
        <f t="shared" si="9"/>
        <v>58,7</v>
      </c>
      <c r="H127" s="121">
        <f t="shared" si="9"/>
        <v>64.900000000000006</v>
      </c>
    </row>
    <row r="128" spans="1:8" ht="135" customHeight="1" x14ac:dyDescent="0.3">
      <c r="A128" s="229" t="s">
        <v>237</v>
      </c>
      <c r="B128" s="264" t="s">
        <v>174</v>
      </c>
      <c r="C128" s="21" t="s">
        <v>241</v>
      </c>
      <c r="D128" s="66" t="s">
        <v>173</v>
      </c>
      <c r="E128" s="21"/>
      <c r="F128" s="121">
        <f>F129</f>
        <v>23.5</v>
      </c>
      <c r="G128" s="121" t="str">
        <f t="shared" si="9"/>
        <v>58,7</v>
      </c>
      <c r="H128" s="121">
        <f t="shared" si="9"/>
        <v>64.900000000000006</v>
      </c>
    </row>
    <row r="129" spans="1:12" ht="36" customHeight="1" x14ac:dyDescent="0.3">
      <c r="A129" s="229"/>
      <c r="B129" s="241" t="s">
        <v>46</v>
      </c>
      <c r="C129" s="21" t="s">
        <v>241</v>
      </c>
      <c r="D129" s="66" t="s">
        <v>173</v>
      </c>
      <c r="E129" s="21" t="s">
        <v>47</v>
      </c>
      <c r="F129" s="121">
        <f>ВСР!G111</f>
        <v>23.5</v>
      </c>
      <c r="G129" s="121" t="str">
        <f>ВСР!H111</f>
        <v>58,7</v>
      </c>
      <c r="H129" s="121">
        <f>ВСР!I111</f>
        <v>64.900000000000006</v>
      </c>
    </row>
    <row r="130" spans="1:12" ht="18.75" x14ac:dyDescent="0.3">
      <c r="A130" s="231" t="s">
        <v>228</v>
      </c>
      <c r="B130" s="258" t="s">
        <v>164</v>
      </c>
      <c r="C130" s="31" t="s">
        <v>199</v>
      </c>
      <c r="D130" s="67"/>
      <c r="E130" s="31"/>
      <c r="F130" s="119">
        <f>F131</f>
        <v>2043.3</v>
      </c>
      <c r="G130" s="119" t="str">
        <f t="shared" ref="G130:H132" si="10">G131</f>
        <v>2592,9</v>
      </c>
      <c r="H130" s="119">
        <f t="shared" si="10"/>
        <v>2730.3</v>
      </c>
    </row>
    <row r="131" spans="1:12" ht="18.75" x14ac:dyDescent="0.3">
      <c r="A131" s="229" t="s">
        <v>242</v>
      </c>
      <c r="B131" s="240" t="s">
        <v>166</v>
      </c>
      <c r="C131" s="21" t="s">
        <v>181</v>
      </c>
      <c r="D131" s="64"/>
      <c r="E131" s="21"/>
      <c r="F131" s="121">
        <f>F132</f>
        <v>2043.3</v>
      </c>
      <c r="G131" s="121" t="str">
        <f t="shared" si="10"/>
        <v>2592,9</v>
      </c>
      <c r="H131" s="121">
        <f t="shared" si="10"/>
        <v>2730.3</v>
      </c>
    </row>
    <row r="132" spans="1:12" ht="175.5" customHeight="1" x14ac:dyDescent="0.3">
      <c r="A132" s="229" t="s">
        <v>243</v>
      </c>
      <c r="B132" s="248" t="s">
        <v>168</v>
      </c>
      <c r="C132" s="21" t="s">
        <v>238</v>
      </c>
      <c r="D132" s="21" t="str">
        <f>[2]ВСР!E131</f>
        <v>45701 00250</v>
      </c>
      <c r="E132" s="21"/>
      <c r="F132" s="121">
        <f>F133</f>
        <v>2043.3</v>
      </c>
      <c r="G132" s="121" t="str">
        <f t="shared" si="10"/>
        <v>2592,9</v>
      </c>
      <c r="H132" s="121">
        <f t="shared" si="10"/>
        <v>2730.3</v>
      </c>
    </row>
    <row r="133" spans="1:12" ht="37.5" x14ac:dyDescent="0.3">
      <c r="A133" s="229"/>
      <c r="B133" s="241" t="s">
        <v>46</v>
      </c>
      <c r="C133" s="21" t="s">
        <v>238</v>
      </c>
      <c r="D133" s="64" t="s">
        <v>169</v>
      </c>
      <c r="E133" s="21" t="s">
        <v>47</v>
      </c>
      <c r="F133" s="121">
        <f>ВСР!G134</f>
        <v>2043.3</v>
      </c>
      <c r="G133" s="121" t="str">
        <f>ВСР!H134</f>
        <v>2592,9</v>
      </c>
      <c r="H133" s="121">
        <f>ВСР!I134</f>
        <v>2730.3</v>
      </c>
    </row>
    <row r="134" spans="1:12" ht="20.25" x14ac:dyDescent="0.3">
      <c r="A134" s="232"/>
      <c r="B134" s="265" t="s">
        <v>170</v>
      </c>
      <c r="C134" s="211"/>
      <c r="D134" s="212"/>
      <c r="E134" s="211"/>
      <c r="F134" s="213">
        <f>F10+F57+F61+F67+F87+F91+F108+F117+F130+F126</f>
        <v>76776</v>
      </c>
      <c r="G134" s="213">
        <f>G10+G57+G61+G67+G87+G91+G108+G117+G130+G126</f>
        <v>74241.199999999983</v>
      </c>
      <c r="H134" s="213">
        <f>H10+H57+H61+H67+H87+H91+H108+H117+H130+H126</f>
        <v>80153.799999999974</v>
      </c>
      <c r="J134" s="133"/>
      <c r="K134" s="133"/>
      <c r="L134" s="133"/>
    </row>
    <row r="135" spans="1:12" ht="18.75" hidden="1" x14ac:dyDescent="0.2">
      <c r="A135" s="233"/>
      <c r="G135" s="215"/>
      <c r="H135" s="215"/>
    </row>
    <row r="136" spans="1:12" ht="18.75" hidden="1" x14ac:dyDescent="0.3">
      <c r="F136" s="216">
        <v>52719.9</v>
      </c>
      <c r="G136" s="215"/>
      <c r="H136" s="215"/>
    </row>
    <row r="137" spans="1:12" hidden="1" x14ac:dyDescent="0.2">
      <c r="G137" s="215"/>
      <c r="H137" s="215"/>
    </row>
    <row r="138" spans="1:12" hidden="1" x14ac:dyDescent="0.2">
      <c r="E138" s="188" t="s">
        <v>239</v>
      </c>
      <c r="F138" s="217">
        <f>F134-F136</f>
        <v>24056.1</v>
      </c>
      <c r="G138" s="215"/>
      <c r="H138" s="215"/>
    </row>
    <row r="139" spans="1:12" hidden="1" x14ac:dyDescent="0.2">
      <c r="G139" s="215"/>
      <c r="H139" s="215"/>
    </row>
    <row r="140" spans="1:12" hidden="1" x14ac:dyDescent="0.2">
      <c r="G140" s="215"/>
      <c r="H140" s="215"/>
    </row>
    <row r="141" spans="1:12" hidden="1" x14ac:dyDescent="0.2">
      <c r="G141" s="215"/>
      <c r="H141" s="215"/>
    </row>
    <row r="142" spans="1:12" hidden="1" x14ac:dyDescent="0.2">
      <c r="G142" s="215"/>
      <c r="H142" s="215"/>
    </row>
    <row r="143" spans="1:12" hidden="1" x14ac:dyDescent="0.2">
      <c r="G143" s="215"/>
      <c r="H143" s="215"/>
    </row>
    <row r="144" spans="1:12" x14ac:dyDescent="0.2">
      <c r="G144" s="218"/>
      <c r="H144" s="218"/>
    </row>
    <row r="145" spans="6:20" x14ac:dyDescent="0.2">
      <c r="F145" s="219"/>
      <c r="G145" s="220"/>
      <c r="H145" s="220"/>
    </row>
    <row r="147" spans="6:20" ht="22.5" x14ac:dyDescent="0.3">
      <c r="F147" s="221"/>
      <c r="T147" s="69"/>
    </row>
    <row r="154" spans="6:20" x14ac:dyDescent="0.2">
      <c r="H154" s="217"/>
    </row>
  </sheetData>
  <mergeCells count="9">
    <mergeCell ref="F4:H4"/>
    <mergeCell ref="A5:H5"/>
    <mergeCell ref="G7:H7"/>
    <mergeCell ref="A7:A8"/>
    <mergeCell ref="C7:C8"/>
    <mergeCell ref="B7:B8"/>
    <mergeCell ref="D7:D8"/>
    <mergeCell ref="E7:E8"/>
    <mergeCell ref="F7:F8"/>
  </mergeCells>
  <pageMargins left="0.59055118110236227" right="0.39370078740157483" top="0.39370078740157483" bottom="0.39370078740157483" header="0.39370078740157483" footer="0.19685039370078741"/>
  <pageSetup scale="54" fitToHeight="0" orientation="portrait" r:id="rId1"/>
  <headerFooter alignWithMargins="0"/>
  <rowBreaks count="3" manualBreakCount="3">
    <brk id="25" max="6" man="1"/>
    <brk id="56" max="7" man="1"/>
    <brk id="9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zoomScale="90" zoomScaleNormal="100" zoomScaleSheetLayoutView="90" workbookViewId="0">
      <selection activeCell="C5" sqref="C5"/>
    </sheetView>
  </sheetViews>
  <sheetFormatPr defaultRowHeight="15.75" x14ac:dyDescent="0.25"/>
  <cols>
    <col min="1" max="1" width="44.85546875" style="271" customWidth="1"/>
    <col min="2" max="2" width="35.85546875" style="268" customWidth="1"/>
    <col min="3" max="3" width="18.28515625" style="269" customWidth="1"/>
    <col min="4" max="5" width="12" style="138" customWidth="1"/>
    <col min="6" max="15" width="9.140625" style="73"/>
  </cols>
  <sheetData>
    <row r="1" spans="1:5" x14ac:dyDescent="0.25">
      <c r="A1" s="267"/>
      <c r="E1" s="270" t="s">
        <v>285</v>
      </c>
    </row>
    <row r="2" spans="1:5" x14ac:dyDescent="0.25">
      <c r="E2" s="270" t="s">
        <v>17</v>
      </c>
    </row>
    <row r="3" spans="1:5" x14ac:dyDescent="0.25">
      <c r="E3" s="270" t="s">
        <v>16</v>
      </c>
    </row>
    <row r="4" spans="1:5" x14ac:dyDescent="0.25">
      <c r="C4" s="306" t="s">
        <v>514</v>
      </c>
      <c r="D4" s="306"/>
      <c r="E4" s="306"/>
    </row>
    <row r="6" spans="1:5" ht="30.75" customHeight="1" x14ac:dyDescent="0.25">
      <c r="A6" s="312" t="s">
        <v>405</v>
      </c>
      <c r="B6" s="312"/>
      <c r="C6" s="312"/>
      <c r="D6" s="312"/>
      <c r="E6" s="312"/>
    </row>
    <row r="7" spans="1:5" x14ac:dyDescent="0.25">
      <c r="E7" s="92" t="s">
        <v>396</v>
      </c>
    </row>
    <row r="8" spans="1:5" ht="47.25" customHeight="1" x14ac:dyDescent="0.25">
      <c r="A8" s="309" t="s">
        <v>253</v>
      </c>
      <c r="B8" s="309" t="s">
        <v>254</v>
      </c>
      <c r="C8" s="307" t="s">
        <v>392</v>
      </c>
      <c r="D8" s="294" t="s">
        <v>393</v>
      </c>
      <c r="E8" s="294"/>
    </row>
    <row r="9" spans="1:5" ht="15.75" customHeight="1" x14ac:dyDescent="0.25">
      <c r="A9" s="310"/>
      <c r="B9" s="310"/>
      <c r="C9" s="308"/>
      <c r="D9" s="184" t="s">
        <v>394</v>
      </c>
      <c r="E9" s="184" t="s">
        <v>395</v>
      </c>
    </row>
    <row r="10" spans="1:5" x14ac:dyDescent="0.25">
      <c r="A10" s="272">
        <v>1</v>
      </c>
      <c r="B10" s="184">
        <v>2</v>
      </c>
      <c r="C10" s="273">
        <v>3</v>
      </c>
      <c r="D10" s="274">
        <v>4</v>
      </c>
      <c r="E10" s="274">
        <v>5</v>
      </c>
    </row>
    <row r="11" spans="1:5" ht="30.75" customHeight="1" x14ac:dyDescent="0.25">
      <c r="A11" s="275" t="s">
        <v>255</v>
      </c>
      <c r="B11" s="276" t="s">
        <v>256</v>
      </c>
      <c r="C11" s="134">
        <f>C12</f>
        <v>4893</v>
      </c>
      <c r="D11" s="134">
        <f>D12</f>
        <v>0</v>
      </c>
      <c r="E11" s="134">
        <f>E12</f>
        <v>0</v>
      </c>
    </row>
    <row r="12" spans="1:5" ht="31.5" customHeight="1" x14ac:dyDescent="0.25">
      <c r="A12" s="275" t="s">
        <v>257</v>
      </c>
      <c r="B12" s="277" t="s">
        <v>258</v>
      </c>
      <c r="C12" s="134">
        <f>C13+C18</f>
        <v>4893</v>
      </c>
      <c r="D12" s="134">
        <f>D13+D18</f>
        <v>0</v>
      </c>
      <c r="E12" s="134">
        <f>E13+E18</f>
        <v>0</v>
      </c>
    </row>
    <row r="13" spans="1:5" ht="15" customHeight="1" x14ac:dyDescent="0.25">
      <c r="A13" s="275" t="s">
        <v>259</v>
      </c>
      <c r="B13" s="277" t="s">
        <v>260</v>
      </c>
      <c r="C13" s="134">
        <f>C14</f>
        <v>-71883</v>
      </c>
      <c r="D13" s="134">
        <f t="shared" ref="D13:E15" si="0">D14</f>
        <v>-74241.2</v>
      </c>
      <c r="E13" s="134">
        <f t="shared" si="0"/>
        <v>-80153.8</v>
      </c>
    </row>
    <row r="14" spans="1:5" ht="28.5" customHeight="1" x14ac:dyDescent="0.25">
      <c r="A14" s="275" t="s">
        <v>261</v>
      </c>
      <c r="B14" s="277" t="s">
        <v>262</v>
      </c>
      <c r="C14" s="134">
        <f>C15</f>
        <v>-71883</v>
      </c>
      <c r="D14" s="134">
        <f t="shared" si="0"/>
        <v>-74241.2</v>
      </c>
      <c r="E14" s="134">
        <f t="shared" si="0"/>
        <v>-80153.8</v>
      </c>
    </row>
    <row r="15" spans="1:5" ht="30" customHeight="1" x14ac:dyDescent="0.25">
      <c r="A15" s="275" t="s">
        <v>263</v>
      </c>
      <c r="B15" s="277" t="s">
        <v>264</v>
      </c>
      <c r="C15" s="134">
        <f>C16</f>
        <v>-71883</v>
      </c>
      <c r="D15" s="134">
        <f t="shared" si="0"/>
        <v>-74241.2</v>
      </c>
      <c r="E15" s="134">
        <f t="shared" si="0"/>
        <v>-80153.8</v>
      </c>
    </row>
    <row r="16" spans="1:5" ht="60" customHeight="1" x14ac:dyDescent="0.25">
      <c r="A16" s="275" t="s">
        <v>265</v>
      </c>
      <c r="B16" s="277" t="s">
        <v>266</v>
      </c>
      <c r="C16" s="134">
        <f>-Доходы!E57</f>
        <v>-71883</v>
      </c>
      <c r="D16" s="278">
        <v>-74241.2</v>
      </c>
      <c r="E16" s="278">
        <v>-80153.8</v>
      </c>
    </row>
    <row r="17" spans="1:5" ht="14.25" customHeight="1" x14ac:dyDescent="0.25">
      <c r="A17" s="275" t="s">
        <v>313</v>
      </c>
      <c r="B17" s="277" t="s">
        <v>314</v>
      </c>
      <c r="C17" s="134">
        <f>C18</f>
        <v>76776</v>
      </c>
      <c r="D17" s="134">
        <f t="shared" ref="D17:E19" si="1">D18</f>
        <v>74241.199999999983</v>
      </c>
      <c r="E17" s="134">
        <f t="shared" si="1"/>
        <v>80153.799999999974</v>
      </c>
    </row>
    <row r="18" spans="1:5" ht="29.25" customHeight="1" x14ac:dyDescent="0.25">
      <c r="A18" s="275" t="s">
        <v>267</v>
      </c>
      <c r="B18" s="277" t="s">
        <v>268</v>
      </c>
      <c r="C18" s="134">
        <f>C19</f>
        <v>76776</v>
      </c>
      <c r="D18" s="134">
        <f t="shared" si="1"/>
        <v>74241.199999999983</v>
      </c>
      <c r="E18" s="134">
        <f t="shared" si="1"/>
        <v>80153.799999999974</v>
      </c>
    </row>
    <row r="19" spans="1:5" ht="30.75" customHeight="1" x14ac:dyDescent="0.25">
      <c r="A19" s="275" t="s">
        <v>269</v>
      </c>
      <c r="B19" s="277" t="s">
        <v>270</v>
      </c>
      <c r="C19" s="134">
        <f>C20</f>
        <v>76776</v>
      </c>
      <c r="D19" s="134">
        <f t="shared" si="1"/>
        <v>74241.199999999983</v>
      </c>
      <c r="E19" s="134">
        <f t="shared" si="1"/>
        <v>80153.799999999974</v>
      </c>
    </row>
    <row r="20" spans="1:5" ht="60" customHeight="1" x14ac:dyDescent="0.25">
      <c r="A20" s="275" t="s">
        <v>271</v>
      </c>
      <c r="B20" s="277" t="s">
        <v>272</v>
      </c>
      <c r="C20" s="134">
        <f>'Прилож.3 Распр.по ассигн.'!F134</f>
        <v>76776</v>
      </c>
      <c r="D20" s="134">
        <f>'Прилож.3 Распр.по ассигн.'!G134</f>
        <v>74241.199999999983</v>
      </c>
      <c r="E20" s="134">
        <f>'Прилож.3 Распр.по ассигн.'!H134</f>
        <v>80153.799999999974</v>
      </c>
    </row>
  </sheetData>
  <mergeCells count="6">
    <mergeCell ref="C4:E4"/>
    <mergeCell ref="C8:C9"/>
    <mergeCell ref="B8:B9"/>
    <mergeCell ref="A8:A9"/>
    <mergeCell ref="D8:E8"/>
    <mergeCell ref="A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2018-12-20T10:57:54Z</dcterms:modified>
</cp:coreProperties>
</file>